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479" activeTab="0"/>
  </bookViews>
  <sheets>
    <sheet name="à partir de T" sheetId="1" r:id="rId1"/>
  </sheets>
  <definedNames/>
  <calcPr fullCalcOnLoad="1"/>
</workbook>
</file>

<file path=xl/sharedStrings.xml><?xml version="1.0" encoding="utf-8"?>
<sst xmlns="http://schemas.openxmlformats.org/spreadsheetml/2006/main" count="184" uniqueCount="153">
  <si>
    <t>CLASSES</t>
  </si>
  <si>
    <t>IA</t>
  </si>
  <si>
    <t>Moy</t>
  </si>
  <si>
    <t>N-1</t>
  </si>
  <si>
    <t>6ème</t>
  </si>
  <si>
    <t>HP</t>
  </si>
  <si>
    <t>5ème</t>
  </si>
  <si>
    <t>HSA</t>
  </si>
  <si>
    <t>4ème</t>
  </si>
  <si>
    <t>DHG</t>
  </si>
  <si>
    <t>3ème</t>
  </si>
  <si>
    <t>UPI</t>
  </si>
  <si>
    <t>TOTAL</t>
  </si>
  <si>
    <t>EDV</t>
  </si>
  <si>
    <t>DP3</t>
  </si>
  <si>
    <t>Total</t>
  </si>
  <si>
    <t>Apport</t>
  </si>
  <si>
    <t>Exc/def</t>
  </si>
  <si>
    <t>Besoins compl</t>
  </si>
  <si>
    <t>MATHS</t>
  </si>
  <si>
    <t>S.V.T.</t>
  </si>
  <si>
    <t>EPS</t>
  </si>
  <si>
    <t>ULIS</t>
  </si>
  <si>
    <t>Alt</t>
  </si>
  <si>
    <t>Collège George Onslow- LEZOUX-Répartition DHG 2013-2014</t>
  </si>
  <si>
    <t>H. Statut.</t>
  </si>
  <si>
    <t>Nbr de DIV =&gt;</t>
  </si>
  <si>
    <t>N-2</t>
  </si>
  <si>
    <t>Prévision 2013-2014</t>
  </si>
  <si>
    <t>H. Pl.</t>
  </si>
  <si>
    <t>réel :</t>
  </si>
  <si>
    <t>Annoncé</t>
  </si>
  <si>
    <t>cette année</t>
  </si>
  <si>
    <t>2013-2014</t>
  </si>
  <si>
    <t xml:space="preserve">pour Grp </t>
  </si>
  <si>
    <t>Onslow</t>
  </si>
  <si>
    <t>sur prévision de l'IA de 14 élèves 4° qui quitte Onslow</t>
  </si>
  <si>
    <t xml:space="preserve">Besoin </t>
  </si>
  <si>
    <r>
      <t xml:space="preserve">6° </t>
    </r>
    <r>
      <rPr>
        <sz val="10"/>
        <rFont val="MS Sans Serif"/>
        <family val="2"/>
      </rPr>
      <t>(6div)</t>
    </r>
  </si>
  <si>
    <r>
      <t>5°</t>
    </r>
    <r>
      <rPr>
        <sz val="10"/>
        <rFont val="MS Sans Serif"/>
        <family val="2"/>
      </rPr>
      <t>(6div)</t>
    </r>
  </si>
  <si>
    <r>
      <t>4°</t>
    </r>
    <r>
      <rPr>
        <sz val="10"/>
        <rFont val="MS Sans Serif"/>
        <family val="2"/>
      </rPr>
      <t>(5div)</t>
    </r>
  </si>
  <si>
    <r>
      <t>3°</t>
    </r>
    <r>
      <rPr>
        <sz val="10"/>
        <rFont val="MS Sans Serif"/>
        <family val="2"/>
      </rPr>
      <t>(5div)</t>
    </r>
  </si>
  <si>
    <t>AcP6°</t>
  </si>
  <si>
    <t>S.Phy</t>
  </si>
  <si>
    <t>HitG.</t>
  </si>
  <si>
    <t>ArPl</t>
  </si>
  <si>
    <t>Ed.Mus</t>
  </si>
  <si>
    <t>Techno</t>
  </si>
  <si>
    <t>ANGL.1</t>
  </si>
  <si>
    <t>Allem.</t>
  </si>
  <si>
    <t>Espag.</t>
  </si>
  <si>
    <t>Ital.</t>
  </si>
  <si>
    <t>Lettres</t>
  </si>
  <si>
    <t>Latin</t>
  </si>
  <si>
    <t>1 ?</t>
  </si>
  <si>
    <t>Decompte :</t>
  </si>
  <si>
    <t xml:space="preserve">Dispo  =&gt; </t>
  </si>
  <si>
    <t>soit</t>
  </si>
  <si>
    <t>Relicat &gt;&gt;</t>
  </si>
  <si>
    <t>Grp =&gt;</t>
  </si>
  <si>
    <t>à obtenir à ZERO !!!</t>
  </si>
  <si>
    <t>moins</t>
  </si>
  <si>
    <t>8 fra</t>
  </si>
  <si>
    <t>Prévision</t>
  </si>
  <si>
    <t>TIC</t>
  </si>
  <si>
    <t>Bonne pioche !!!</t>
  </si>
  <si>
    <t xml:space="preserve">Vous avez aussi la possibilité </t>
  </si>
  <si>
    <t>de terminer par les groupe…</t>
  </si>
  <si>
    <t>le tout pour =&gt;</t>
  </si>
  <si>
    <t>3,5 Clot à 14,5 en Sphys</t>
  </si>
  <si>
    <t>7,5 Claire à 7,5  en SVT</t>
  </si>
  <si>
    <t>15h</t>
  </si>
  <si>
    <t>chor.</t>
  </si>
  <si>
    <t>Voir Fra</t>
  </si>
  <si>
    <t>Pour</t>
  </si>
  <si>
    <t>en dotation</t>
  </si>
  <si>
    <t>6h C.noraz à 12h en Angl.</t>
  </si>
  <si>
    <t>ce qui ne va pas !!!</t>
  </si>
  <si>
    <t>+</t>
  </si>
  <si>
    <t xml:space="preserve">Total des heures attribuables au plancher =&gt; </t>
  </si>
  <si>
    <t>Le Pb est le Nb</t>
  </si>
  <si>
    <t xml:space="preserve">d'HSA à rendre </t>
  </si>
  <si>
    <t>EDVext</t>
  </si>
  <si>
    <t xml:space="preserve">ATTENTION également avec les 14h EDV </t>
  </si>
  <si>
    <t>mais déjà cette année nous n'assurons</t>
  </si>
  <si>
    <t xml:space="preserve"> à prendre en soutien Français</t>
  </si>
  <si>
    <t xml:space="preserve">soit </t>
  </si>
  <si>
    <t xml:space="preserve"> +3H pour</t>
  </si>
  <si>
    <t>totaliser 5h30 de soutien)</t>
  </si>
  <si>
    <t xml:space="preserve">  (c'est le volant supplémentaire possible</t>
  </si>
  <si>
    <t xml:space="preserve">   dont on cède 10,5h en service externe</t>
  </si>
  <si>
    <t xml:space="preserve">   pas toutes les 14 heures en EDV !!!</t>
  </si>
  <si>
    <t>et le tour est jouer !!!</t>
  </si>
  <si>
    <t>Les grp d'ATP peuvent permettre de palier</t>
  </si>
  <si>
    <t xml:space="preserve">en barettes aux manques dans les matières </t>
  </si>
  <si>
    <t>correspondantes (possibilité aussi de</t>
  </si>
  <si>
    <t>mettre Hist-Geo à la place de LV1 en ATP !!!)</t>
  </si>
  <si>
    <t>Cela ne donne toutefois pas la solution</t>
  </si>
  <si>
    <t xml:space="preserve">    pour le grp de niveau en Français en 6°</t>
  </si>
  <si>
    <t>57,5h</t>
  </si>
  <si>
    <t>6 EDV</t>
  </si>
  <si>
    <t>3 DP3</t>
  </si>
  <si>
    <t>Tec</t>
  </si>
  <si>
    <t>Phys</t>
  </si>
  <si>
    <t>BMP de 12h</t>
  </si>
  <si>
    <r>
      <t>HdA</t>
    </r>
    <r>
      <rPr>
        <sz val="10"/>
        <rFont val="MS Sans Serif"/>
        <family val="2"/>
      </rPr>
      <t>-3°</t>
    </r>
  </si>
  <si>
    <t>Heures au plancher et Classes entières</t>
  </si>
  <si>
    <t>Grp Réus.</t>
  </si>
  <si>
    <t>6°-5°-4°</t>
  </si>
  <si>
    <t>en Grp</t>
  </si>
  <si>
    <t>Sciences</t>
  </si>
  <si>
    <t xml:space="preserve"> +3+0+3</t>
  </si>
  <si>
    <t xml:space="preserve"> +3+0+4</t>
  </si>
  <si>
    <r>
      <t>Sciences-</t>
    </r>
    <r>
      <rPr>
        <u val="single"/>
        <strike/>
        <sz val="10"/>
        <rFont val="Arial"/>
        <family val="2"/>
      </rPr>
      <t>Techno</t>
    </r>
    <r>
      <rPr>
        <u val="single"/>
        <sz val="10"/>
        <rFont val="Arial"/>
        <family val="0"/>
      </rPr>
      <t>-Physique</t>
    </r>
  </si>
  <si>
    <t xml:space="preserve">pour </t>
  </si>
  <si>
    <t>pour SVT</t>
  </si>
  <si>
    <t>pour Phy</t>
  </si>
  <si>
    <t>pour Tech</t>
  </si>
  <si>
    <t>6°</t>
  </si>
  <si>
    <t>5°</t>
  </si>
  <si>
    <t>4°</t>
  </si>
  <si>
    <t>3°</t>
  </si>
  <si>
    <t>Grp Compétences</t>
  </si>
  <si>
    <t>Pisc.</t>
  </si>
  <si>
    <t xml:space="preserve"> ???</t>
  </si>
  <si>
    <t>???????</t>
  </si>
  <si>
    <t>???</t>
  </si>
  <si>
    <t>? 0,5</t>
  </si>
  <si>
    <t>BMP de 6h</t>
  </si>
  <si>
    <t>BMP de 18H</t>
  </si>
  <si>
    <t>BMP de 9H</t>
  </si>
  <si>
    <t>BMP de 4H</t>
  </si>
  <si>
    <t>BMP de 7,5H</t>
  </si>
  <si>
    <t>??</t>
  </si>
  <si>
    <t>non non et non COMPLEMENT</t>
  </si>
  <si>
    <t>10H NATHALIE</t>
  </si>
  <si>
    <t>5,5 PROF</t>
  </si>
  <si>
    <t>Rectif</t>
  </si>
  <si>
    <t>Expliq. Pisc.</t>
  </si>
  <si>
    <t>1 grp de réussite en plus des grp quotidiens</t>
  </si>
  <si>
    <t>à 27 ou 28 en Techno/2/3 du Tps ???</t>
  </si>
  <si>
    <t>RIEN en phys -voirCHANU /1grp réussite</t>
  </si>
  <si>
    <t>75,5 en apport ? Erreur-75-</t>
  </si>
  <si>
    <t>COMPTE ELEVES à vérifier !!!</t>
  </si>
  <si>
    <t xml:space="preserve">? </t>
  </si>
  <si>
    <r>
      <t xml:space="preserve">Grp réussite ? </t>
    </r>
    <r>
      <rPr>
        <b/>
        <u val="single"/>
        <sz val="8"/>
        <color indexed="9"/>
        <rFont val="Arial"/>
        <family val="2"/>
      </rPr>
      <t>manque1HSa -eff à 27 sur 2niveaux</t>
    </r>
  </si>
  <si>
    <t>???? Pb HSA sur un BMP-4</t>
  </si>
  <si>
    <t>Pb Thomas GARCIA de 15à12H malgrè GrpComp</t>
  </si>
  <si>
    <t>CHORALE /Compléément en moins</t>
  </si>
  <si>
    <t>Copie de TRAVAIL à destination des professeurs :</t>
  </si>
  <si>
    <t xml:space="preserve">La procédure pour la simulation des heures </t>
  </si>
  <si>
    <t>Version Lundi 04 février à 01h15</t>
  </si>
  <si>
    <t xml:space="preserve"> (d'après version 2 fournie par notre administration)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</si>
</sst>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[$-40C]dddd\ d\ mmmm\ yyyy"/>
  </numFmts>
  <fonts count="65">
    <font>
      <sz val="10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2"/>
    </font>
    <font>
      <b/>
      <sz val="8"/>
      <name val="MS Sans Serif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name val="Arial"/>
      <family val="0"/>
    </font>
    <font>
      <b/>
      <u val="single"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i/>
      <u val="single"/>
      <strike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MS Sans Serif"/>
      <family val="0"/>
    </font>
    <font>
      <sz val="8"/>
      <name val="Arial"/>
      <family val="0"/>
    </font>
    <font>
      <b/>
      <sz val="6"/>
      <name val="MS Sans Serif"/>
      <family val="0"/>
    </font>
    <font>
      <sz val="9"/>
      <name val="Arial"/>
      <family val="0"/>
    </font>
    <font>
      <b/>
      <sz val="10"/>
      <color indexed="9"/>
      <name val="Arial"/>
      <family val="2"/>
    </font>
    <font>
      <b/>
      <sz val="8.5"/>
      <name val="MS Sans Serif"/>
      <family val="0"/>
    </font>
    <font>
      <i/>
      <sz val="10"/>
      <name val="MS Sans Serif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2"/>
      <name val="MS Sans Serif"/>
      <family val="0"/>
    </font>
    <font>
      <b/>
      <sz val="20"/>
      <name val="Arial"/>
      <family val="2"/>
    </font>
    <font>
      <b/>
      <u val="single"/>
      <sz val="12"/>
      <color indexed="10"/>
      <name val="Arial"/>
      <family val="2"/>
    </font>
    <font>
      <i/>
      <sz val="12"/>
      <name val="Arial"/>
      <family val="2"/>
    </font>
    <font>
      <b/>
      <i/>
      <sz val="12"/>
      <color indexed="17"/>
      <name val="Arial"/>
      <family val="2"/>
    </font>
    <font>
      <b/>
      <sz val="7"/>
      <name val="MS Sans Serif"/>
      <family val="0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sz val="8.5"/>
      <name val="MS Sans Serif"/>
      <family val="2"/>
    </font>
    <font>
      <b/>
      <sz val="7"/>
      <name val="Arial"/>
      <family val="0"/>
    </font>
    <font>
      <i/>
      <u val="single"/>
      <sz val="10"/>
      <name val="Arial"/>
      <family val="2"/>
    </font>
    <font>
      <i/>
      <u val="single"/>
      <sz val="8"/>
      <name val="Arial"/>
      <family val="2"/>
    </font>
    <font>
      <b/>
      <strike/>
      <sz val="10"/>
      <name val="MS Sans Serif"/>
      <family val="0"/>
    </font>
    <font>
      <u val="single"/>
      <strike/>
      <sz val="10"/>
      <name val="Arial"/>
      <family val="2"/>
    </font>
    <font>
      <b/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172" fontId="0" fillId="0" borderId="17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172" fontId="1" fillId="0" borderId="2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vertical="justify" shrinkToFit="1"/>
    </xf>
    <xf numFmtId="0" fontId="0" fillId="0" borderId="0" xfId="0" applyBorder="1" applyAlignment="1">
      <alignment horizontal="centerContinuous"/>
    </xf>
    <xf numFmtId="0" fontId="2" fillId="24" borderId="25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172" fontId="0" fillId="20" borderId="17" xfId="0" applyNumberFormat="1" applyFill="1" applyBorder="1" applyAlignment="1">
      <alignment/>
    </xf>
    <xf numFmtId="0" fontId="0" fillId="20" borderId="17" xfId="0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0" fillId="0" borderId="31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4" borderId="28" xfId="0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72" fontId="0" fillId="0" borderId="17" xfId="0" applyNumberFormat="1" applyFont="1" applyFill="1" applyBorder="1" applyAlignment="1">
      <alignment horizontal="center"/>
    </xf>
    <xf numFmtId="172" fontId="1" fillId="0" borderId="33" xfId="0" applyNumberFormat="1" applyFont="1" applyBorder="1" applyAlignment="1">
      <alignment horizontal="center"/>
    </xf>
    <xf numFmtId="172" fontId="1" fillId="0" borderId="34" xfId="0" applyNumberFormat="1" applyFont="1" applyBorder="1" applyAlignment="1">
      <alignment horizontal="center"/>
    </xf>
    <xf numFmtId="172" fontId="1" fillId="0" borderId="35" xfId="0" applyNumberFormat="1" applyFont="1" applyBorder="1" applyAlignment="1">
      <alignment horizontal="center"/>
    </xf>
    <xf numFmtId="0" fontId="2" fillId="24" borderId="33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2" fontId="0" fillId="25" borderId="17" xfId="0" applyNumberFormat="1" applyFont="1" applyFill="1" applyBorder="1" applyAlignment="1">
      <alignment horizontal="center"/>
    </xf>
    <xf numFmtId="172" fontId="0" fillId="25" borderId="3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72" fontId="0" fillId="26" borderId="3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0" borderId="24" xfId="0" applyFont="1" applyFill="1" applyBorder="1" applyAlignment="1">
      <alignment vertical="justify" shrinkToFi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172" fontId="0" fillId="0" borderId="36" xfId="0" applyNumberFormat="1" applyFont="1" applyFill="1" applyBorder="1" applyAlignment="1">
      <alignment horizontal="center"/>
    </xf>
    <xf numFmtId="172" fontId="0" fillId="26" borderId="37" xfId="0" applyNumberFormat="1" applyFont="1" applyFill="1" applyBorder="1" applyAlignment="1">
      <alignment horizontal="center"/>
    </xf>
    <xf numFmtId="172" fontId="0" fillId="22" borderId="16" xfId="0" applyNumberFormat="1" applyFont="1" applyFill="1" applyBorder="1" applyAlignment="1">
      <alignment horizontal="center"/>
    </xf>
    <xf numFmtId="172" fontId="0" fillId="22" borderId="17" xfId="0" applyNumberFormat="1" applyFont="1" applyFill="1" applyBorder="1" applyAlignment="1">
      <alignment horizontal="center"/>
    </xf>
    <xf numFmtId="172" fontId="0" fillId="22" borderId="22" xfId="0" applyNumberFormat="1" applyFont="1" applyFill="1" applyBorder="1" applyAlignment="1">
      <alignment horizontal="center"/>
    </xf>
    <xf numFmtId="172" fontId="28" fillId="0" borderId="33" xfId="0" applyNumberFormat="1" applyFont="1" applyBorder="1" applyAlignment="1">
      <alignment horizontal="center"/>
    </xf>
    <xf numFmtId="172" fontId="28" fillId="0" borderId="34" xfId="0" applyNumberFormat="1" applyFont="1" applyBorder="1" applyAlignment="1">
      <alignment horizontal="center"/>
    </xf>
    <xf numFmtId="172" fontId="28" fillId="0" borderId="35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30" fillId="17" borderId="12" xfId="0" applyFont="1" applyFill="1" applyBorder="1" applyAlignment="1">
      <alignment horizontal="center"/>
    </xf>
    <xf numFmtId="0" fontId="2" fillId="23" borderId="40" xfId="0" applyFont="1" applyFill="1" applyBorder="1" applyAlignment="1">
      <alignment horizontal="center"/>
    </xf>
    <xf numFmtId="172" fontId="27" fillId="27" borderId="41" xfId="0" applyNumberFormat="1" applyFont="1" applyFill="1" applyBorder="1" applyAlignment="1">
      <alignment horizontal="center"/>
    </xf>
    <xf numFmtId="172" fontId="27" fillId="27" borderId="42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0" fillId="20" borderId="37" xfId="0" applyNumberFormat="1" applyFill="1" applyBorder="1" applyAlignment="1">
      <alignment/>
    </xf>
    <xf numFmtId="0" fontId="4" fillId="20" borderId="12" xfId="0" applyFont="1" applyFill="1" applyBorder="1" applyAlignment="1">
      <alignment horizontal="center"/>
    </xf>
    <xf numFmtId="172" fontId="0" fillId="20" borderId="36" xfId="0" applyNumberFormat="1" applyFill="1" applyBorder="1" applyAlignment="1">
      <alignment/>
    </xf>
    <xf numFmtId="172" fontId="5" fillId="20" borderId="12" xfId="0" applyNumberFormat="1" applyFont="1" applyFill="1" applyBorder="1" applyAlignment="1">
      <alignment/>
    </xf>
    <xf numFmtId="0" fontId="34" fillId="17" borderId="0" xfId="0" applyFont="1" applyFill="1" applyAlignment="1">
      <alignment horizontal="center"/>
    </xf>
    <xf numFmtId="14" fontId="36" fillId="24" borderId="44" xfId="0" applyNumberFormat="1" applyFont="1" applyFill="1" applyBorder="1" applyAlignment="1">
      <alignment horizontal="center"/>
    </xf>
    <xf numFmtId="172" fontId="34" fillId="17" borderId="17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72" fontId="38" fillId="0" borderId="12" xfId="0" applyNumberFormat="1" applyFont="1" applyBorder="1" applyAlignment="1">
      <alignment/>
    </xf>
    <xf numFmtId="0" fontId="1" fillId="3" borderId="45" xfId="0" applyFont="1" applyFill="1" applyBorder="1" applyAlignment="1">
      <alignment horizontal="center"/>
    </xf>
    <xf numFmtId="172" fontId="0" fillId="0" borderId="38" xfId="0" applyNumberForma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Fill="1" applyBorder="1" applyAlignment="1">
      <alignment horizontal="right"/>
    </xf>
    <xf numFmtId="172" fontId="40" fillId="16" borderId="12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3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0" fontId="39" fillId="3" borderId="0" xfId="0" applyFont="1" applyFill="1" applyAlignment="1" applyProtection="1">
      <alignment horizontal="center"/>
      <protection locked="0"/>
    </xf>
    <xf numFmtId="0" fontId="0" fillId="20" borderId="17" xfId="0" applyFill="1" applyBorder="1" applyAlignment="1" applyProtection="1">
      <alignment horizontal="center"/>
      <protection locked="0"/>
    </xf>
    <xf numFmtId="0" fontId="33" fillId="0" borderId="27" xfId="0" applyFont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right"/>
    </xf>
    <xf numFmtId="172" fontId="40" fillId="16" borderId="0" xfId="0" applyNumberFormat="1" applyFont="1" applyFill="1" applyBorder="1" applyAlignment="1">
      <alignment/>
    </xf>
    <xf numFmtId="172" fontId="0" fillId="0" borderId="27" xfId="0" applyNumberFormat="1" applyFill="1" applyBorder="1" applyAlignment="1" applyProtection="1">
      <alignment horizontal="center"/>
      <protection locked="0"/>
    </xf>
    <xf numFmtId="172" fontId="0" fillId="0" borderId="27" xfId="0" applyNumberFormat="1" applyBorder="1" applyAlignment="1" applyProtection="1">
      <alignment horizontal="center"/>
      <protection locked="0"/>
    </xf>
    <xf numFmtId="0" fontId="34" fillId="16" borderId="29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44" fillId="0" borderId="44" xfId="0" applyFont="1" applyBorder="1" applyAlignment="1">
      <alignment horizontal="center"/>
    </xf>
    <xf numFmtId="172" fontId="44" fillId="0" borderId="16" xfId="0" applyNumberFormat="1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172" fontId="44" fillId="0" borderId="17" xfId="0" applyNumberFormat="1" applyFont="1" applyBorder="1" applyAlignment="1">
      <alignment horizontal="center"/>
    </xf>
    <xf numFmtId="0" fontId="44" fillId="0" borderId="46" xfId="0" applyFont="1" applyFill="1" applyBorder="1" applyAlignment="1">
      <alignment horizontal="center"/>
    </xf>
    <xf numFmtId="172" fontId="38" fillId="0" borderId="17" xfId="0" applyNumberFormat="1" applyFont="1" applyBorder="1" applyAlignment="1">
      <alignment horizontal="center"/>
    </xf>
    <xf numFmtId="0" fontId="30" fillId="27" borderId="47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2" fillId="24" borderId="12" xfId="0" applyFont="1" applyFill="1" applyBorder="1" applyAlignment="1">
      <alignment horizontal="center"/>
    </xf>
    <xf numFmtId="172" fontId="0" fillId="0" borderId="46" xfId="0" applyNumberFormat="1" applyBorder="1" applyAlignment="1">
      <alignment horizontal="center"/>
    </xf>
    <xf numFmtId="172" fontId="0" fillId="0" borderId="48" xfId="0" applyNumberFormat="1" applyFont="1" applyFill="1" applyBorder="1" applyAlignment="1" applyProtection="1" quotePrefix="1">
      <alignment horizontal="center" vertical="center" wrapText="1"/>
      <protection locked="0"/>
    </xf>
    <xf numFmtId="172" fontId="0" fillId="0" borderId="41" xfId="0" applyNumberFormat="1" applyBorder="1" applyAlignment="1" applyProtection="1">
      <alignment horizontal="center"/>
      <protection locked="0"/>
    </xf>
    <xf numFmtId="172" fontId="0" fillId="0" borderId="48" xfId="0" applyNumberFormat="1" applyFill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0" fillId="20" borderId="22" xfId="0" applyFill="1" applyBorder="1" applyAlignment="1" applyProtection="1">
      <alignment horizontal="center"/>
      <protection locked="0"/>
    </xf>
    <xf numFmtId="0" fontId="5" fillId="20" borderId="12" xfId="0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172" fontId="0" fillId="0" borderId="0" xfId="0" applyNumberFormat="1" applyAlignment="1">
      <alignment/>
    </xf>
    <xf numFmtId="0" fontId="50" fillId="0" borderId="12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172" fontId="37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34" fillId="17" borderId="0" xfId="0" applyFont="1" applyFill="1" applyAlignment="1">
      <alignment/>
    </xf>
    <xf numFmtId="0" fontId="40" fillId="17" borderId="0" xfId="0" applyFont="1" applyFill="1" applyAlignment="1">
      <alignment/>
    </xf>
    <xf numFmtId="0" fontId="47" fillId="0" borderId="0" xfId="0" applyFont="1" applyAlignment="1">
      <alignment horizontal="left"/>
    </xf>
    <xf numFmtId="0" fontId="52" fillId="17" borderId="0" xfId="0" applyFont="1" applyFill="1" applyAlignment="1">
      <alignment/>
    </xf>
    <xf numFmtId="0" fontId="34" fillId="3" borderId="11" xfId="0" applyFont="1" applyFill="1" applyBorder="1" applyAlignment="1">
      <alignment/>
    </xf>
    <xf numFmtId="0" fontId="34" fillId="3" borderId="49" xfId="0" applyFont="1" applyFill="1" applyBorder="1" applyAlignment="1">
      <alignment/>
    </xf>
    <xf numFmtId="0" fontId="34" fillId="3" borderId="47" xfId="0" applyFont="1" applyFill="1" applyBorder="1" applyAlignment="1">
      <alignment/>
    </xf>
    <xf numFmtId="0" fontId="34" fillId="3" borderId="50" xfId="0" applyFont="1" applyFill="1" applyBorder="1" applyAlignment="1">
      <alignment/>
    </xf>
    <xf numFmtId="0" fontId="34" fillId="3" borderId="0" xfId="0" applyFont="1" applyFill="1" applyBorder="1" applyAlignment="1">
      <alignment/>
    </xf>
    <xf numFmtId="0" fontId="34" fillId="3" borderId="51" xfId="0" applyFont="1" applyFill="1" applyBorder="1" applyAlignment="1">
      <alignment/>
    </xf>
    <xf numFmtId="0" fontId="34" fillId="3" borderId="52" xfId="0" applyFont="1" applyFill="1" applyBorder="1" applyAlignment="1">
      <alignment/>
    </xf>
    <xf numFmtId="0" fontId="34" fillId="3" borderId="24" xfId="0" applyFont="1" applyFill="1" applyBorder="1" applyAlignment="1">
      <alignment/>
    </xf>
    <xf numFmtId="0" fontId="34" fillId="3" borderId="53" xfId="0" applyFont="1" applyFill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34" fillId="17" borderId="29" xfId="0" applyNumberFormat="1" applyFont="1" applyFill="1" applyBorder="1" applyAlignment="1" applyProtection="1">
      <alignment horizontal="center"/>
      <protection locked="0"/>
    </xf>
    <xf numFmtId="0" fontId="35" fillId="20" borderId="28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" fillId="24" borderId="24" xfId="0" applyNumberFormat="1" applyFont="1" applyFill="1" applyBorder="1" applyAlignment="1">
      <alignment horizontal="center"/>
    </xf>
    <xf numFmtId="0" fontId="3" fillId="24" borderId="54" xfId="0" applyNumberFormat="1" applyFont="1" applyFill="1" applyBorder="1" applyAlignment="1">
      <alignment horizontal="center"/>
    </xf>
    <xf numFmtId="0" fontId="1" fillId="24" borderId="55" xfId="0" applyFont="1" applyFill="1" applyBorder="1" applyAlignment="1">
      <alignment horizontal="center"/>
    </xf>
    <xf numFmtId="0" fontId="1" fillId="0" borderId="56" xfId="0" applyFont="1" applyBorder="1" applyAlignment="1">
      <alignment/>
    </xf>
    <xf numFmtId="0" fontId="0" fillId="0" borderId="44" xfId="0" applyBorder="1" applyAlignment="1">
      <alignment/>
    </xf>
    <xf numFmtId="0" fontId="1" fillId="0" borderId="44" xfId="0" applyFont="1" applyBorder="1" applyAlignment="1">
      <alignment/>
    </xf>
    <xf numFmtId="0" fontId="1" fillId="0" borderId="57" xfId="0" applyFont="1" applyBorder="1" applyAlignment="1">
      <alignment/>
    </xf>
    <xf numFmtId="14" fontId="55" fillId="24" borderId="23" xfId="0" applyNumberFormat="1" applyFont="1" applyFill="1" applyBorder="1" applyAlignment="1">
      <alignment horizontal="center"/>
    </xf>
    <xf numFmtId="0" fontId="56" fillId="0" borderId="16" xfId="0" applyFont="1" applyBorder="1" applyAlignment="1">
      <alignment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35" fillId="28" borderId="28" xfId="0" applyFont="1" applyFill="1" applyBorder="1" applyAlignment="1">
      <alignment horizontal="center"/>
    </xf>
    <xf numFmtId="172" fontId="57" fillId="0" borderId="17" xfId="0" applyNumberFormat="1" applyFont="1" applyFill="1" applyBorder="1" applyAlignment="1">
      <alignment horizontal="center"/>
    </xf>
    <xf numFmtId="172" fontId="58" fillId="0" borderId="17" xfId="0" applyNumberFormat="1" applyFont="1" applyFill="1" applyBorder="1" applyAlignment="1">
      <alignment horizontal="center"/>
    </xf>
    <xf numFmtId="0" fontId="59" fillId="0" borderId="55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0" fillId="0" borderId="58" xfId="0" applyFont="1" applyBorder="1" applyAlignment="1">
      <alignment horizontal="center"/>
    </xf>
    <xf numFmtId="14" fontId="55" fillId="24" borderId="24" xfId="0" applyNumberFormat="1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 locked="0"/>
    </xf>
    <xf numFmtId="0" fontId="38" fillId="0" borderId="59" xfId="0" applyFont="1" applyFill="1" applyBorder="1" applyAlignment="1" applyProtection="1">
      <alignment horizontal="center"/>
      <protection locked="0"/>
    </xf>
    <xf numFmtId="172" fontId="0" fillId="0" borderId="60" xfId="0" applyNumberFormat="1" applyFont="1" applyFill="1" applyBorder="1" applyAlignment="1">
      <alignment horizontal="center"/>
    </xf>
    <xf numFmtId="172" fontId="0" fillId="0" borderId="56" xfId="0" applyNumberFormat="1" applyFont="1" applyFill="1" applyBorder="1" applyAlignment="1">
      <alignment horizontal="center"/>
    </xf>
    <xf numFmtId="172" fontId="58" fillId="0" borderId="60" xfId="0" applyNumberFormat="1" applyFont="1" applyFill="1" applyBorder="1" applyAlignment="1">
      <alignment horizontal="center"/>
    </xf>
    <xf numFmtId="172" fontId="0" fillId="0" borderId="60" xfId="0" applyNumberFormat="1" applyFont="1" applyFill="1" applyBorder="1" applyAlignment="1">
      <alignment horizontal="center"/>
    </xf>
    <xf numFmtId="172" fontId="0" fillId="0" borderId="61" xfId="0" applyNumberFormat="1" applyFont="1" applyFill="1" applyBorder="1" applyAlignment="1">
      <alignment horizontal="center"/>
    </xf>
    <xf numFmtId="172" fontId="0" fillId="22" borderId="56" xfId="0" applyNumberFormat="1" applyFont="1" applyFill="1" applyBorder="1" applyAlignment="1">
      <alignment horizontal="center"/>
    </xf>
    <xf numFmtId="172" fontId="0" fillId="22" borderId="60" xfId="0" applyNumberFormat="1" applyFont="1" applyFill="1" applyBorder="1" applyAlignment="1">
      <alignment horizontal="center"/>
    </xf>
    <xf numFmtId="172" fontId="0" fillId="27" borderId="62" xfId="0" applyNumberFormat="1" applyFont="1" applyFill="1" applyBorder="1" applyAlignment="1">
      <alignment horizontal="center"/>
    </xf>
    <xf numFmtId="172" fontId="0" fillId="26" borderId="50" xfId="0" applyNumberFormat="1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38" fillId="0" borderId="46" xfId="0" applyFont="1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>
      <alignment horizontal="center"/>
    </xf>
    <xf numFmtId="172" fontId="27" fillId="27" borderId="28" xfId="0" applyNumberFormat="1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0" fillId="0" borderId="36" xfId="0" applyFont="1" applyFill="1" applyBorder="1" applyAlignment="1" applyProtection="1">
      <alignment horizontal="center"/>
      <protection locked="0"/>
    </xf>
    <xf numFmtId="172" fontId="27" fillId="27" borderId="22" xfId="0" applyNumberFormat="1" applyFont="1" applyFill="1" applyBorder="1" applyAlignment="1">
      <alignment horizontal="center"/>
    </xf>
    <xf numFmtId="0" fontId="1" fillId="0" borderId="63" xfId="0" applyFont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4" fillId="24" borderId="64" xfId="0" applyFont="1" applyFill="1" applyBorder="1" applyAlignment="1">
      <alignment horizontal="center"/>
    </xf>
    <xf numFmtId="0" fontId="26" fillId="10" borderId="46" xfId="0" applyFont="1" applyFill="1" applyBorder="1" applyAlignment="1" applyProtection="1">
      <alignment horizontal="center"/>
      <protection locked="0"/>
    </xf>
    <xf numFmtId="0" fontId="27" fillId="0" borderId="46" xfId="0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1" fillId="3" borderId="10" xfId="0" applyFont="1" applyFill="1" applyBorder="1" applyAlignment="1">
      <alignment horizontal="center"/>
    </xf>
    <xf numFmtId="0" fontId="4" fillId="24" borderId="65" xfId="0" applyFont="1" applyFill="1" applyBorder="1" applyAlignment="1">
      <alignment horizontal="center"/>
    </xf>
    <xf numFmtId="0" fontId="25" fillId="1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/>
    </xf>
    <xf numFmtId="0" fontId="25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0" fontId="39" fillId="27" borderId="13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0" fillId="0" borderId="66" xfId="0" applyFont="1" applyFill="1" applyBorder="1" applyAlignment="1">
      <alignment horizontal="center"/>
    </xf>
    <xf numFmtId="0" fontId="4" fillId="24" borderId="46" xfId="0" applyFont="1" applyFill="1" applyBorder="1" applyAlignment="1">
      <alignment horizontal="center"/>
    </xf>
    <xf numFmtId="0" fontId="0" fillId="29" borderId="57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29" borderId="59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1" fillId="27" borderId="38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34" fillId="17" borderId="4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72" fontId="1" fillId="0" borderId="55" xfId="0" applyNumberFormat="1" applyFont="1" applyFill="1" applyBorder="1" applyAlignment="1">
      <alignment horizontal="center"/>
    </xf>
    <xf numFmtId="0" fontId="1" fillId="3" borderId="69" xfId="0" applyFont="1" applyFill="1" applyBorder="1" applyAlignment="1">
      <alignment horizontal="center"/>
    </xf>
    <xf numFmtId="0" fontId="0" fillId="30" borderId="45" xfId="0" applyFill="1" applyBorder="1" applyAlignment="1">
      <alignment/>
    </xf>
    <xf numFmtId="0" fontId="0" fillId="20" borderId="0" xfId="0" applyFill="1" applyAlignment="1">
      <alignment/>
    </xf>
    <xf numFmtId="172" fontId="0" fillId="22" borderId="12" xfId="0" applyNumberFormat="1" applyFill="1" applyBorder="1" applyAlignment="1" applyProtection="1">
      <alignment horizontal="center"/>
      <protection locked="0"/>
    </xf>
    <xf numFmtId="0" fontId="0" fillId="22" borderId="0" xfId="0" applyFill="1" applyAlignment="1">
      <alignment/>
    </xf>
    <xf numFmtId="0" fontId="1" fillId="0" borderId="42" xfId="0" applyFont="1" applyFill="1" applyBorder="1" applyAlignment="1" applyProtection="1">
      <alignment horizontal="center"/>
      <protection locked="0"/>
    </xf>
    <xf numFmtId="0" fontId="1" fillId="0" borderId="70" xfId="0" applyFont="1" applyFill="1" applyBorder="1" applyAlignment="1" applyProtection="1">
      <alignment horizontal="center"/>
      <protection locked="0"/>
    </xf>
    <xf numFmtId="0" fontId="1" fillId="0" borderId="59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67" xfId="0" applyFont="1" applyFill="1" applyBorder="1" applyAlignment="1" applyProtection="1">
      <alignment horizontal="center"/>
      <protection locked="0"/>
    </xf>
    <xf numFmtId="0" fontId="1" fillId="0" borderId="71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7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58" fillId="0" borderId="0" xfId="0" applyFont="1" applyAlignment="1">
      <alignment/>
    </xf>
    <xf numFmtId="0" fontId="0" fillId="0" borderId="0" xfId="0" applyAlignment="1">
      <alignment horizontal="center"/>
    </xf>
    <xf numFmtId="172" fontId="51" fillId="25" borderId="55" xfId="0" applyNumberFormat="1" applyFont="1" applyFill="1" applyBorder="1" applyAlignment="1">
      <alignment horizontal="center"/>
    </xf>
    <xf numFmtId="0" fontId="51" fillId="25" borderId="64" xfId="0" applyFont="1" applyFill="1" applyBorder="1" applyAlignment="1">
      <alignment horizontal="center"/>
    </xf>
    <xf numFmtId="0" fontId="53" fillId="0" borderId="5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4" xfId="0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0" fillId="20" borderId="39" xfId="0" applyFill="1" applyBorder="1" applyAlignment="1">
      <alignment horizontal="center"/>
    </xf>
    <xf numFmtId="0" fontId="38" fillId="3" borderId="33" xfId="0" applyFont="1" applyFill="1" applyBorder="1" applyAlignment="1">
      <alignment horizontal="center"/>
    </xf>
    <xf numFmtId="0" fontId="38" fillId="3" borderId="34" xfId="0" applyFont="1" applyFill="1" applyBorder="1" applyAlignment="1">
      <alignment horizontal="center"/>
    </xf>
    <xf numFmtId="0" fontId="38" fillId="3" borderId="35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5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5" xfId="0" applyBorder="1" applyAlignment="1">
      <alignment horizontal="center"/>
    </xf>
    <xf numFmtId="0" fontId="4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20" borderId="12" xfId="0" applyFill="1" applyBorder="1" applyAlignment="1">
      <alignment/>
    </xf>
    <xf numFmtId="0" fontId="0" fillId="17" borderId="0" xfId="0" applyFill="1" applyAlignment="1">
      <alignment/>
    </xf>
    <xf numFmtId="0" fontId="34" fillId="17" borderId="17" xfId="0" applyFont="1" applyFill="1" applyBorder="1" applyAlignment="1" applyProtection="1">
      <alignment horizontal="center"/>
      <protection locked="0"/>
    </xf>
    <xf numFmtId="0" fontId="61" fillId="17" borderId="0" xfId="0" applyFont="1" applyFill="1" applyAlignment="1">
      <alignment/>
    </xf>
    <xf numFmtId="0" fontId="33" fillId="0" borderId="0" xfId="0" applyFont="1" applyAlignment="1">
      <alignment/>
    </xf>
    <xf numFmtId="0" fontId="1" fillId="0" borderId="0" xfId="0" applyFont="1" applyFill="1" applyAlignment="1">
      <alignment/>
    </xf>
    <xf numFmtId="0" fontId="63" fillId="19" borderId="0" xfId="0" applyFont="1" applyFill="1" applyAlignment="1">
      <alignment horizontal="center"/>
    </xf>
    <xf numFmtId="0" fontId="64" fillId="19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tabSelected="1" workbookViewId="0" topLeftCell="A7">
      <selection activeCell="J6" sqref="J6"/>
    </sheetView>
  </sheetViews>
  <sheetFormatPr defaultColWidth="11.421875" defaultRowHeight="12.75"/>
  <cols>
    <col min="1" max="1" width="8.00390625" style="0" customWidth="1"/>
    <col min="2" max="5" width="8.7109375" style="0" customWidth="1"/>
    <col min="6" max="6" width="7.421875" style="0" customWidth="1"/>
    <col min="7" max="8" width="7.140625" style="0" customWidth="1"/>
    <col min="9" max="9" width="10.140625" style="0" customWidth="1"/>
    <col min="10" max="11" width="6.57421875" style="0" customWidth="1"/>
    <col min="12" max="12" width="8.00390625" style="0" customWidth="1"/>
    <col min="13" max="13" width="4.8515625" style="0" customWidth="1"/>
    <col min="14" max="14" width="6.421875" style="0" customWidth="1"/>
    <col min="15" max="15" width="5.8515625" style="0" customWidth="1"/>
    <col min="16" max="16" width="8.7109375" style="0" customWidth="1"/>
    <col min="17" max="17" width="5.140625" style="0" customWidth="1"/>
    <col min="18" max="18" width="5.8515625" style="0" customWidth="1"/>
    <col min="19" max="19" width="6.140625" style="0" customWidth="1"/>
    <col min="20" max="21" width="6.00390625" style="0" customWidth="1"/>
    <col min="22" max="22" width="7.00390625" style="0" customWidth="1"/>
    <col min="23" max="23" width="7.57421875" style="0" customWidth="1"/>
    <col min="24" max="24" width="9.57421875" style="0" customWidth="1"/>
    <col min="25" max="25" width="6.7109375" style="0" bestFit="1" customWidth="1"/>
    <col min="26" max="26" width="4.7109375" style="0" customWidth="1"/>
    <col min="27" max="27" width="17.421875" style="0" customWidth="1"/>
    <col min="28" max="28" width="6.421875" style="0" customWidth="1"/>
    <col min="29" max="29" width="5.140625" style="0" customWidth="1"/>
    <col min="30" max="30" width="26.28125" style="0" customWidth="1"/>
    <col min="31" max="31" width="13.140625" style="0" customWidth="1"/>
  </cols>
  <sheetData>
    <row r="1" spans="1:15" ht="15.75">
      <c r="A1" s="77" t="s">
        <v>149</v>
      </c>
      <c r="B1" s="1"/>
      <c r="E1" s="43"/>
      <c r="G1" s="134" t="s">
        <v>24</v>
      </c>
      <c r="H1" s="43"/>
      <c r="I1" s="43"/>
      <c r="J1" s="43"/>
      <c r="K1" s="43"/>
      <c r="L1" s="43"/>
      <c r="M1" s="43"/>
      <c r="N1" s="43"/>
      <c r="O1" s="43"/>
    </row>
    <row r="2" spans="1:15" ht="18.75">
      <c r="A2" s="133" t="s">
        <v>150</v>
      </c>
      <c r="B2" s="1"/>
      <c r="D2" s="42"/>
      <c r="E2" s="43"/>
      <c r="F2" s="135"/>
      <c r="G2" s="43"/>
      <c r="H2" s="302" t="s">
        <v>151</v>
      </c>
      <c r="I2" s="302"/>
      <c r="J2" s="302"/>
      <c r="K2" s="302"/>
      <c r="L2" s="302"/>
      <c r="M2" s="302"/>
      <c r="N2" s="302"/>
      <c r="O2" s="302"/>
    </row>
    <row r="3" spans="1:16" ht="18.75">
      <c r="A3" s="77"/>
      <c r="B3" s="1"/>
      <c r="D3" s="42"/>
      <c r="E3" s="43"/>
      <c r="F3" s="135"/>
      <c r="G3" s="301" t="s">
        <v>152</v>
      </c>
      <c r="H3" s="287"/>
      <c r="I3" s="287"/>
      <c r="J3" s="287"/>
      <c r="K3" s="287"/>
      <c r="L3" s="287"/>
      <c r="M3" s="287"/>
      <c r="N3" s="287"/>
      <c r="O3" s="287"/>
      <c r="P3" s="287"/>
    </row>
    <row r="4" spans="1:28" ht="12.75">
      <c r="A4" s="300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15" ht="13.5" thickBot="1">
      <c r="A5" s="77"/>
      <c r="B5" s="1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28" ht="13.5" thickBot="1">
      <c r="B6" s="288" t="s">
        <v>28</v>
      </c>
      <c r="C6" s="278"/>
      <c r="D6" s="279"/>
      <c r="E6" s="1" t="s">
        <v>63</v>
      </c>
      <c r="H6" s="1"/>
      <c r="I6" s="1"/>
      <c r="J6" s="1"/>
      <c r="K6" s="1"/>
      <c r="L6" s="1"/>
      <c r="M6" s="1"/>
      <c r="N6" s="289" t="s">
        <v>31</v>
      </c>
      <c r="O6" s="290"/>
      <c r="P6" t="s">
        <v>32</v>
      </c>
      <c r="S6" s="289" t="s">
        <v>3</v>
      </c>
      <c r="T6" s="290"/>
      <c r="U6" s="99"/>
      <c r="W6" s="291" t="s">
        <v>65</v>
      </c>
      <c r="X6" s="292"/>
      <c r="Y6" s="292"/>
      <c r="Z6" s="292"/>
      <c r="AA6" s="292"/>
      <c r="AB6" s="292"/>
    </row>
    <row r="7" spans="1:28" ht="13.5" thickBot="1">
      <c r="A7" s="3" t="s">
        <v>0</v>
      </c>
      <c r="B7" s="4"/>
      <c r="C7" s="147" t="s">
        <v>1</v>
      </c>
      <c r="D7" s="5" t="s">
        <v>2</v>
      </c>
      <c r="E7" s="6" t="s">
        <v>35</v>
      </c>
      <c r="F7" s="7" t="s">
        <v>3</v>
      </c>
      <c r="G7" s="7" t="s">
        <v>27</v>
      </c>
      <c r="H7" s="1"/>
      <c r="I7" s="1"/>
      <c r="J7" s="1"/>
      <c r="K7" s="1"/>
      <c r="L7" s="1"/>
      <c r="M7" s="1"/>
      <c r="N7" s="293" t="s">
        <v>33</v>
      </c>
      <c r="O7" s="294"/>
      <c r="P7" s="76" t="s">
        <v>30</v>
      </c>
      <c r="Q7" s="76"/>
      <c r="S7" s="8"/>
      <c r="T7" s="9"/>
      <c r="U7" s="14"/>
      <c r="W7" s="292"/>
      <c r="X7" s="292"/>
      <c r="Y7" s="292"/>
      <c r="Z7" s="292"/>
      <c r="AA7" s="292"/>
      <c r="AB7" s="292"/>
    </row>
    <row r="8" spans="1:21" ht="15.75">
      <c r="A8" s="10" t="s">
        <v>4</v>
      </c>
      <c r="B8" s="11">
        <v>6</v>
      </c>
      <c r="C8" s="141">
        <v>164</v>
      </c>
      <c r="D8" s="142">
        <f>C8/B8</f>
        <v>27.333333333333332</v>
      </c>
      <c r="E8" s="87">
        <v>175</v>
      </c>
      <c r="F8" s="12">
        <v>159</v>
      </c>
      <c r="G8" s="12">
        <v>152</v>
      </c>
      <c r="H8" s="13"/>
      <c r="I8" s="13"/>
      <c r="J8" s="13"/>
      <c r="K8" s="13"/>
      <c r="L8" s="13"/>
      <c r="M8" s="13"/>
      <c r="N8" s="8" t="s">
        <v>5</v>
      </c>
      <c r="O8" s="9">
        <v>666</v>
      </c>
      <c r="P8">
        <v>683.5</v>
      </c>
      <c r="S8" s="8" t="s">
        <v>5</v>
      </c>
      <c r="T8" s="9">
        <v>696.5</v>
      </c>
      <c r="U8" s="14"/>
    </row>
    <row r="9" spans="1:28" ht="15.75">
      <c r="A9" s="10" t="s">
        <v>6</v>
      </c>
      <c r="B9" s="15">
        <v>6</v>
      </c>
      <c r="C9" s="143">
        <v>169</v>
      </c>
      <c r="D9" s="144">
        <f>C9/B9</f>
        <v>28.166666666666668</v>
      </c>
      <c r="E9" s="88">
        <v>176</v>
      </c>
      <c r="F9" s="16">
        <v>149</v>
      </c>
      <c r="G9" s="16">
        <v>166</v>
      </c>
      <c r="I9" t="s">
        <v>102</v>
      </c>
      <c r="J9" t="s">
        <v>103</v>
      </c>
      <c r="N9" s="8" t="s">
        <v>7</v>
      </c>
      <c r="O9" s="9">
        <v>46</v>
      </c>
      <c r="P9">
        <v>49</v>
      </c>
      <c r="S9" s="8" t="s">
        <v>7</v>
      </c>
      <c r="T9" s="9">
        <v>49.5</v>
      </c>
      <c r="U9" s="14"/>
      <c r="V9" s="280" t="s">
        <v>66</v>
      </c>
      <c r="W9" s="280"/>
      <c r="X9" s="280"/>
      <c r="Y9" s="280"/>
      <c r="Z9" s="280"/>
      <c r="AA9" s="280"/>
      <c r="AB9" s="280"/>
    </row>
    <row r="10" spans="1:28" ht="16.5" thickBot="1">
      <c r="A10" s="10" t="s">
        <v>8</v>
      </c>
      <c r="B10" s="15">
        <v>5</v>
      </c>
      <c r="C10" s="143">
        <v>145</v>
      </c>
      <c r="D10" s="144">
        <f>C10/B10</f>
        <v>29</v>
      </c>
      <c r="E10" s="88">
        <v>149</v>
      </c>
      <c r="F10" s="16">
        <v>167</v>
      </c>
      <c r="G10" s="16">
        <v>164</v>
      </c>
      <c r="H10" s="13"/>
      <c r="I10" s="13" t="s">
        <v>99</v>
      </c>
      <c r="J10" s="13">
        <v>18</v>
      </c>
      <c r="K10" s="13"/>
      <c r="L10" s="13"/>
      <c r="M10" s="13"/>
      <c r="N10" s="17" t="s">
        <v>9</v>
      </c>
      <c r="O10" s="18">
        <v>712</v>
      </c>
      <c r="P10">
        <v>732.5</v>
      </c>
      <c r="S10" s="17" t="s">
        <v>9</v>
      </c>
      <c r="T10" s="18">
        <v>746</v>
      </c>
      <c r="U10" s="14"/>
      <c r="V10" s="281" t="s">
        <v>67</v>
      </c>
      <c r="W10" s="281"/>
      <c r="X10" s="281"/>
      <c r="Y10" s="281"/>
      <c r="Z10" s="281"/>
      <c r="AA10" s="281"/>
      <c r="AB10" s="281"/>
    </row>
    <row r="11" spans="1:21" ht="15.75">
      <c r="A11" s="10" t="s">
        <v>10</v>
      </c>
      <c r="B11" s="15">
        <v>5</v>
      </c>
      <c r="C11" s="143">
        <v>144</v>
      </c>
      <c r="D11" s="144">
        <f>C11/B11</f>
        <v>28.8</v>
      </c>
      <c r="E11" s="88">
        <v>159</v>
      </c>
      <c r="F11" s="16">
        <v>160</v>
      </c>
      <c r="G11" s="16">
        <v>124</v>
      </c>
      <c r="H11" s="13"/>
      <c r="I11" s="13" t="s">
        <v>100</v>
      </c>
      <c r="J11" s="13">
        <v>20.5</v>
      </c>
      <c r="K11" s="13"/>
      <c r="L11" s="13"/>
      <c r="M11" s="13"/>
      <c r="R11" s="19"/>
      <c r="S11" s="14"/>
      <c r="T11" s="20"/>
      <c r="U11" s="20"/>
    </row>
    <row r="12" spans="1:21" ht="15.75">
      <c r="A12" s="21" t="s">
        <v>11</v>
      </c>
      <c r="B12" s="22">
        <v>1</v>
      </c>
      <c r="C12" s="145">
        <v>12</v>
      </c>
      <c r="D12" s="146">
        <f>C12/B12</f>
        <v>12</v>
      </c>
      <c r="E12" s="89">
        <v>12</v>
      </c>
      <c r="F12" s="16">
        <v>13</v>
      </c>
      <c r="G12" s="16">
        <v>13</v>
      </c>
      <c r="H12" s="13"/>
      <c r="I12" s="13" t="s">
        <v>101</v>
      </c>
      <c r="J12" s="13"/>
      <c r="K12" s="13"/>
      <c r="L12" s="13"/>
      <c r="M12" s="13"/>
      <c r="P12" s="2"/>
      <c r="Q12" s="2"/>
      <c r="T12" s="19"/>
      <c r="U12" s="19"/>
    </row>
    <row r="13" spans="1:27" ht="13.5" thickBot="1">
      <c r="A13" s="10"/>
      <c r="B13" s="15"/>
      <c r="C13" s="92"/>
      <c r="D13" s="23"/>
      <c r="E13" s="2"/>
      <c r="F13" s="24"/>
      <c r="G13" s="24"/>
      <c r="H13" s="13"/>
      <c r="I13" s="13" t="s">
        <v>64</v>
      </c>
      <c r="J13" s="13"/>
      <c r="K13" s="13"/>
      <c r="L13" s="13"/>
      <c r="M13" s="13"/>
      <c r="X13" s="262" t="s">
        <v>61</v>
      </c>
      <c r="Y13" s="262" t="s">
        <v>76</v>
      </c>
      <c r="Z13" s="262"/>
      <c r="AA13" s="262"/>
    </row>
    <row r="14" spans="1:27" ht="13.5" thickBot="1">
      <c r="A14" s="25" t="s">
        <v>12</v>
      </c>
      <c r="B14" s="26">
        <f>SUM(B8:B13)</f>
        <v>23</v>
      </c>
      <c r="C14" s="93">
        <f>SUM(C8:C12)</f>
        <v>634</v>
      </c>
      <c r="D14" s="27">
        <f>C14/B14</f>
        <v>27.565217391304348</v>
      </c>
      <c r="E14" s="94">
        <f>SUM(E8:E12)</f>
        <v>671</v>
      </c>
      <c r="F14" s="29">
        <f>SUM(F8:F13)</f>
        <v>648</v>
      </c>
      <c r="G14" s="29">
        <f>SUM(G8:G13)</f>
        <v>619</v>
      </c>
      <c r="H14" s="13"/>
      <c r="I14" s="13"/>
      <c r="J14" s="13"/>
      <c r="K14" s="13"/>
      <c r="L14" s="13"/>
      <c r="M14" s="13"/>
      <c r="W14" t="s">
        <v>71</v>
      </c>
      <c r="X14" s="262" t="s">
        <v>61</v>
      </c>
      <c r="Y14" s="262" t="s">
        <v>70</v>
      </c>
      <c r="Z14" s="262"/>
      <c r="AA14" s="262"/>
    </row>
    <row r="15" spans="1:27" ht="13.5" thickBot="1">
      <c r="A15" s="28"/>
      <c r="B15" s="73"/>
      <c r="C15" s="91" t="s">
        <v>36</v>
      </c>
      <c r="D15" s="90"/>
      <c r="E15" s="28"/>
      <c r="F15" s="74"/>
      <c r="G15" s="74"/>
      <c r="H15" s="13"/>
      <c r="I15" s="13"/>
      <c r="J15" s="13"/>
      <c r="K15" s="13"/>
      <c r="L15" s="13"/>
      <c r="M15" s="13"/>
      <c r="X15" s="262" t="s">
        <v>61</v>
      </c>
      <c r="Y15" s="262" t="s">
        <v>69</v>
      </c>
      <c r="Z15" s="262"/>
      <c r="AA15" s="262"/>
    </row>
    <row r="16" spans="2:21" ht="13.5" thickBot="1">
      <c r="B16" s="282" t="s">
        <v>106</v>
      </c>
      <c r="C16" s="283"/>
      <c r="D16" s="283"/>
      <c r="E16" s="283"/>
      <c r="F16" s="283"/>
      <c r="G16" s="191" t="s">
        <v>122</v>
      </c>
      <c r="H16" s="192"/>
      <c r="I16" s="193"/>
      <c r="J16" s="194"/>
      <c r="K16" s="229"/>
      <c r="L16" s="196" t="s">
        <v>107</v>
      </c>
      <c r="M16" s="1"/>
      <c r="R16" s="75" t="s">
        <v>29</v>
      </c>
      <c r="S16" s="30"/>
      <c r="T16" s="74"/>
      <c r="U16" s="31"/>
    </row>
    <row r="17" spans="1:27" ht="13.5" thickBot="1">
      <c r="A17" s="48"/>
      <c r="B17" s="54" t="s">
        <v>38</v>
      </c>
      <c r="C17" s="55" t="s">
        <v>39</v>
      </c>
      <c r="D17" s="56" t="s">
        <v>40</v>
      </c>
      <c r="E17" s="57" t="s">
        <v>41</v>
      </c>
      <c r="F17" s="190" t="s">
        <v>42</v>
      </c>
      <c r="G17" s="187" t="s">
        <v>118</v>
      </c>
      <c r="H17" s="205" t="s">
        <v>119</v>
      </c>
      <c r="I17" s="188" t="s">
        <v>120</v>
      </c>
      <c r="J17" s="189" t="s">
        <v>121</v>
      </c>
      <c r="K17" s="206" t="s">
        <v>105</v>
      </c>
      <c r="L17" s="195" t="s">
        <v>108</v>
      </c>
      <c r="M17" s="107" t="s">
        <v>23</v>
      </c>
      <c r="N17" s="32" t="s">
        <v>22</v>
      </c>
      <c r="O17" s="33" t="s">
        <v>13</v>
      </c>
      <c r="P17" s="237" t="s">
        <v>25</v>
      </c>
      <c r="Q17" s="246" t="s">
        <v>123</v>
      </c>
      <c r="R17" s="70" t="s">
        <v>14</v>
      </c>
      <c r="S17" s="150" t="s">
        <v>72</v>
      </c>
      <c r="T17" s="232" t="s">
        <v>64</v>
      </c>
      <c r="U17" s="101"/>
      <c r="V17" s="103" t="s">
        <v>15</v>
      </c>
      <c r="W17" s="35" t="s">
        <v>16</v>
      </c>
      <c r="X17" s="36" t="s">
        <v>17</v>
      </c>
      <c r="Y17" s="34" t="s">
        <v>7</v>
      </c>
      <c r="Z17" s="101"/>
      <c r="AA17" s="156" t="s">
        <v>18</v>
      </c>
    </row>
    <row r="18" spans="1:30" ht="13.5" thickBot="1">
      <c r="A18" s="200" t="s">
        <v>19</v>
      </c>
      <c r="B18" s="58">
        <f>4*B34</f>
        <v>24</v>
      </c>
      <c r="C18" s="58">
        <f>3.5*C34</f>
        <v>21</v>
      </c>
      <c r="D18" s="58">
        <f>3.5*D34</f>
        <v>17.5</v>
      </c>
      <c r="E18" s="210">
        <f>4*E34</f>
        <v>20</v>
      </c>
      <c r="F18" s="119"/>
      <c r="G18" s="197"/>
      <c r="H18" s="263"/>
      <c r="I18" s="197"/>
      <c r="J18" s="264"/>
      <c r="K18" s="219"/>
      <c r="L18" s="271">
        <v>5</v>
      </c>
      <c r="M18" s="220"/>
      <c r="N18" s="238">
        <v>0.5</v>
      </c>
      <c r="O18" s="185">
        <v>4</v>
      </c>
      <c r="P18" s="239"/>
      <c r="Q18" s="230"/>
      <c r="R18" s="71"/>
      <c r="S18" s="71"/>
      <c r="T18" s="247"/>
      <c r="U18" s="164" t="s">
        <v>19</v>
      </c>
      <c r="V18" s="102">
        <f>SUM(B18:T18)</f>
        <v>92</v>
      </c>
      <c r="W18" s="152">
        <v>87</v>
      </c>
      <c r="X18" s="41">
        <f aca="true" t="shared" si="0" ref="X18:X30">W18-V18</f>
        <v>-5</v>
      </c>
      <c r="Y18" s="297">
        <v>5</v>
      </c>
      <c r="Z18" s="148"/>
      <c r="AA18" s="128"/>
      <c r="AC18" s="170" t="s">
        <v>127</v>
      </c>
      <c r="AD18" t="s">
        <v>137</v>
      </c>
    </row>
    <row r="19" spans="1:30" ht="13.5" thickBot="1">
      <c r="A19" s="186" t="s">
        <v>20</v>
      </c>
      <c r="B19" s="201">
        <f>2*B34</f>
        <v>12</v>
      </c>
      <c r="C19" s="202">
        <f>1.5*C34</f>
        <v>9</v>
      </c>
      <c r="D19" s="202">
        <f>1.5*D34</f>
        <v>7.5</v>
      </c>
      <c r="E19" s="211">
        <f>1.5*E34</f>
        <v>7.5</v>
      </c>
      <c r="F19" s="120"/>
      <c r="G19" s="198"/>
      <c r="H19" s="126"/>
      <c r="I19" s="198"/>
      <c r="J19" s="265"/>
      <c r="K19" s="220"/>
      <c r="L19" s="272">
        <v>1</v>
      </c>
      <c r="M19" s="233" t="s">
        <v>54</v>
      </c>
      <c r="N19" s="240">
        <v>1</v>
      </c>
      <c r="O19" s="122"/>
      <c r="P19" s="241"/>
      <c r="Q19" s="224"/>
      <c r="R19" s="66"/>
      <c r="S19" s="66"/>
      <c r="T19" s="248"/>
      <c r="U19" s="165" t="s">
        <v>20</v>
      </c>
      <c r="V19" s="108">
        <f>SUM(B19:T19)+F36</f>
        <v>47</v>
      </c>
      <c r="W19" s="261">
        <v>33</v>
      </c>
      <c r="X19" s="151">
        <f t="shared" si="0"/>
        <v>-14</v>
      </c>
      <c r="Y19" s="131">
        <v>3.5</v>
      </c>
      <c r="Z19" s="161">
        <v>7.5</v>
      </c>
      <c r="AA19" s="132" t="s">
        <v>129</v>
      </c>
      <c r="AB19" s="162">
        <v>18</v>
      </c>
      <c r="AC19" s="295"/>
      <c r="AD19" t="s">
        <v>139</v>
      </c>
    </row>
    <row r="20" spans="1:30" ht="13.5" thickBot="1">
      <c r="A20" s="186" t="s">
        <v>43</v>
      </c>
      <c r="B20" s="50"/>
      <c r="C20" s="202">
        <f>1.5*C34</f>
        <v>9</v>
      </c>
      <c r="D20" s="202">
        <f>1.5*D34</f>
        <v>7.5</v>
      </c>
      <c r="E20" s="211">
        <f>2*E34</f>
        <v>10</v>
      </c>
      <c r="F20" s="120"/>
      <c r="G20" s="198"/>
      <c r="H20" s="126"/>
      <c r="I20" s="198"/>
      <c r="J20" s="265"/>
      <c r="K20" s="220"/>
      <c r="L20" s="272">
        <v>1</v>
      </c>
      <c r="M20" s="234"/>
      <c r="N20" s="238">
        <v>1</v>
      </c>
      <c r="O20" s="122"/>
      <c r="P20" s="241"/>
      <c r="Q20" s="224"/>
      <c r="R20" s="38"/>
      <c r="S20" s="66"/>
      <c r="T20" s="248"/>
      <c r="U20" s="165" t="s">
        <v>43</v>
      </c>
      <c r="V20" s="108">
        <f>SUM(B20:T20)+F37</f>
        <v>38.5</v>
      </c>
      <c r="W20" s="261">
        <v>36</v>
      </c>
      <c r="X20" s="151">
        <f t="shared" si="0"/>
        <v>-2.5</v>
      </c>
      <c r="Y20" s="131">
        <v>0</v>
      </c>
      <c r="Z20" s="161">
        <v>3.5</v>
      </c>
      <c r="AA20" s="127" t="s">
        <v>128</v>
      </c>
      <c r="AB20" s="162">
        <v>6</v>
      </c>
      <c r="AC20" s="260"/>
      <c r="AD20" t="s">
        <v>141</v>
      </c>
    </row>
    <row r="21" spans="1:30" ht="13.5" thickBot="1">
      <c r="A21" s="186" t="s">
        <v>44</v>
      </c>
      <c r="B21" s="50">
        <f>3*B34</f>
        <v>18</v>
      </c>
      <c r="C21" s="50">
        <f>3*C34</f>
        <v>18</v>
      </c>
      <c r="D21" s="50">
        <f>3*D34</f>
        <v>15</v>
      </c>
      <c r="E21" s="209">
        <f>3.5*E34</f>
        <v>17.5</v>
      </c>
      <c r="F21" s="120"/>
      <c r="G21" s="198"/>
      <c r="H21" s="126"/>
      <c r="I21" s="198">
        <v>1.5</v>
      </c>
      <c r="J21" s="265"/>
      <c r="K21" s="220">
        <v>1</v>
      </c>
      <c r="L21" s="272"/>
      <c r="M21" s="233" t="s">
        <v>54</v>
      </c>
      <c r="N21" s="238"/>
      <c r="O21" s="122"/>
      <c r="P21" s="241">
        <v>0.5</v>
      </c>
      <c r="Q21" s="224"/>
      <c r="R21" s="38"/>
      <c r="S21" s="66"/>
      <c r="T21" s="248"/>
      <c r="U21" s="165" t="s">
        <v>44</v>
      </c>
      <c r="V21" s="37">
        <f aca="true" t="shared" si="1" ref="V21:V32">SUM(B21:T21)</f>
        <v>71.5</v>
      </c>
      <c r="W21" s="153">
        <v>54</v>
      </c>
      <c r="X21" s="151">
        <f t="shared" si="0"/>
        <v>-17.5</v>
      </c>
      <c r="Y21" s="131">
        <v>5.5</v>
      </c>
      <c r="Z21" s="148"/>
      <c r="AA21" s="128" t="s">
        <v>104</v>
      </c>
      <c r="AB21" s="162">
        <v>12</v>
      </c>
      <c r="AC21" s="260"/>
      <c r="AD21" s="299" t="s">
        <v>147</v>
      </c>
    </row>
    <row r="22" spans="1:29" ht="13.5" thickBot="1">
      <c r="A22" s="186" t="s">
        <v>52</v>
      </c>
      <c r="B22" s="50">
        <v>24</v>
      </c>
      <c r="C22" s="50">
        <v>21</v>
      </c>
      <c r="D22" s="50">
        <f>4*D34</f>
        <v>20</v>
      </c>
      <c r="E22" s="209">
        <v>20</v>
      </c>
      <c r="F22" s="123"/>
      <c r="G22" s="198">
        <v>8</v>
      </c>
      <c r="H22" s="126">
        <v>4</v>
      </c>
      <c r="I22" s="198"/>
      <c r="J22" s="265">
        <v>3.5</v>
      </c>
      <c r="K22" s="220">
        <v>1</v>
      </c>
      <c r="L22" s="272"/>
      <c r="M22" s="220"/>
      <c r="N22" s="238"/>
      <c r="O22" s="139">
        <v>4</v>
      </c>
      <c r="P22" s="241"/>
      <c r="Q22" s="224"/>
      <c r="R22" s="66">
        <v>1.5</v>
      </c>
      <c r="S22" s="66"/>
      <c r="T22" s="248"/>
      <c r="U22" s="165" t="s">
        <v>52</v>
      </c>
      <c r="V22" s="37">
        <f>SUM(B22:T22)+SUM(C31:E31)</f>
        <v>115</v>
      </c>
      <c r="W22" s="137">
        <v>105</v>
      </c>
      <c r="X22" s="151">
        <f t="shared" si="0"/>
        <v>-10</v>
      </c>
      <c r="Y22" s="131">
        <v>10</v>
      </c>
      <c r="Z22" s="148"/>
      <c r="AA22" s="128"/>
      <c r="AB22" s="162"/>
      <c r="AC22" s="295"/>
    </row>
    <row r="23" spans="1:30" ht="15">
      <c r="A23" s="186" t="s">
        <v>45</v>
      </c>
      <c r="B23" s="50">
        <f>1*B34</f>
        <v>6</v>
      </c>
      <c r="C23" s="50">
        <f>1*C34</f>
        <v>6</v>
      </c>
      <c r="D23" s="50">
        <f>1*D34</f>
        <v>5</v>
      </c>
      <c r="E23" s="212">
        <f>1*E34</f>
        <v>5</v>
      </c>
      <c r="F23" s="120"/>
      <c r="G23" s="198"/>
      <c r="H23" s="126"/>
      <c r="I23" s="198"/>
      <c r="J23" s="265"/>
      <c r="K23" s="220"/>
      <c r="L23" s="272"/>
      <c r="M23" s="220"/>
      <c r="N23" s="242">
        <v>1</v>
      </c>
      <c r="O23" s="122"/>
      <c r="P23" s="241"/>
      <c r="Q23" s="224"/>
      <c r="R23" s="66"/>
      <c r="S23" s="66"/>
      <c r="T23" s="248"/>
      <c r="U23" s="165" t="s">
        <v>45</v>
      </c>
      <c r="V23" s="37">
        <f t="shared" si="1"/>
        <v>23</v>
      </c>
      <c r="W23" s="138">
        <v>18</v>
      </c>
      <c r="X23" s="151">
        <f t="shared" si="0"/>
        <v>-5</v>
      </c>
      <c r="Y23" s="131">
        <v>5</v>
      </c>
      <c r="Z23" s="148"/>
      <c r="AA23" s="128"/>
      <c r="AB23" s="162"/>
      <c r="AC23" s="260"/>
      <c r="AD23" t="s">
        <v>134</v>
      </c>
    </row>
    <row r="24" spans="1:30" ht="12.75">
      <c r="A24" s="186" t="s">
        <v>46</v>
      </c>
      <c r="B24" s="50">
        <f>1*B34</f>
        <v>6</v>
      </c>
      <c r="C24" s="50">
        <f>1*C34</f>
        <v>6</v>
      </c>
      <c r="D24" s="50">
        <f>1*D34</f>
        <v>5</v>
      </c>
      <c r="E24" s="212">
        <f>1*E34</f>
        <v>5</v>
      </c>
      <c r="F24" s="124"/>
      <c r="G24" s="198"/>
      <c r="H24" s="126"/>
      <c r="I24" s="198"/>
      <c r="J24" s="265"/>
      <c r="K24" s="220"/>
      <c r="L24" s="272"/>
      <c r="M24" s="220"/>
      <c r="N24" s="238">
        <v>1</v>
      </c>
      <c r="O24" s="122"/>
      <c r="P24" s="241"/>
      <c r="Q24" s="224"/>
      <c r="R24" s="66"/>
      <c r="S24" s="38" t="s">
        <v>124</v>
      </c>
      <c r="T24" s="248"/>
      <c r="U24" s="165" t="s">
        <v>46</v>
      </c>
      <c r="V24" s="37">
        <f t="shared" si="1"/>
        <v>23</v>
      </c>
      <c r="W24" s="138">
        <v>21</v>
      </c>
      <c r="X24" s="151">
        <f t="shared" si="0"/>
        <v>-2</v>
      </c>
      <c r="Y24" s="131">
        <v>2</v>
      </c>
      <c r="Z24" s="148"/>
      <c r="AA24" s="128" t="s">
        <v>125</v>
      </c>
      <c r="AB24" s="162" t="s">
        <v>126</v>
      </c>
      <c r="AC24" t="s">
        <v>126</v>
      </c>
      <c r="AD24" s="204" t="s">
        <v>148</v>
      </c>
    </row>
    <row r="25" spans="1:30" ht="13.5" thickBot="1">
      <c r="A25" s="186" t="s">
        <v>47</v>
      </c>
      <c r="B25" s="201">
        <f>2*B34</f>
        <v>12</v>
      </c>
      <c r="C25" s="50">
        <v>6</v>
      </c>
      <c r="D25" s="50">
        <v>5</v>
      </c>
      <c r="E25" s="209">
        <v>5</v>
      </c>
      <c r="F25" s="123"/>
      <c r="G25" s="198"/>
      <c r="H25" s="126">
        <v>4</v>
      </c>
      <c r="I25" s="198">
        <v>3.5</v>
      </c>
      <c r="J25" s="265">
        <v>7</v>
      </c>
      <c r="K25" s="220"/>
      <c r="L25" s="272">
        <v>3</v>
      </c>
      <c r="M25" s="220"/>
      <c r="N25" s="238">
        <v>1</v>
      </c>
      <c r="O25" s="139">
        <v>8</v>
      </c>
      <c r="P25" s="241">
        <v>1</v>
      </c>
      <c r="Q25" s="224"/>
      <c r="R25" s="66">
        <v>1.5</v>
      </c>
      <c r="S25" s="66"/>
      <c r="T25" s="249">
        <v>0.5</v>
      </c>
      <c r="U25" s="165" t="s">
        <v>47</v>
      </c>
      <c r="V25" s="108">
        <f>SUM(B25:T25)+F38</f>
        <v>57.5</v>
      </c>
      <c r="W25" s="154">
        <v>54</v>
      </c>
      <c r="X25" s="151">
        <f t="shared" si="0"/>
        <v>-3.5</v>
      </c>
      <c r="Y25" s="131">
        <v>3.5</v>
      </c>
      <c r="Z25" s="148"/>
      <c r="AA25" s="128"/>
      <c r="AB25" s="162"/>
      <c r="AC25" s="260"/>
      <c r="AD25" t="s">
        <v>140</v>
      </c>
    </row>
    <row r="26" spans="1:30" ht="14.25" customHeight="1" thickBot="1">
      <c r="A26" s="186" t="s">
        <v>48</v>
      </c>
      <c r="B26" s="50">
        <v>24</v>
      </c>
      <c r="C26" s="50">
        <v>15</v>
      </c>
      <c r="D26" s="50">
        <v>12.5</v>
      </c>
      <c r="E26" s="209">
        <v>12.5</v>
      </c>
      <c r="F26" s="125"/>
      <c r="G26" s="198">
        <v>4</v>
      </c>
      <c r="H26" s="126">
        <v>3.5</v>
      </c>
      <c r="I26" s="198">
        <v>3.5</v>
      </c>
      <c r="J26" s="208"/>
      <c r="K26" s="221"/>
      <c r="L26" s="272">
        <v>1</v>
      </c>
      <c r="M26" s="220"/>
      <c r="N26" s="240"/>
      <c r="O26" s="122"/>
      <c r="P26" s="241"/>
      <c r="Q26" s="224"/>
      <c r="R26" s="66"/>
      <c r="S26" s="66"/>
      <c r="T26" s="248"/>
      <c r="U26" s="165" t="s">
        <v>48</v>
      </c>
      <c r="V26" s="37">
        <f t="shared" si="1"/>
        <v>76</v>
      </c>
      <c r="W26" s="261">
        <v>72</v>
      </c>
      <c r="X26" s="151">
        <f t="shared" si="0"/>
        <v>-4</v>
      </c>
      <c r="Y26" s="131">
        <v>1</v>
      </c>
      <c r="Z26" s="161">
        <v>6</v>
      </c>
      <c r="AA26" s="127" t="s">
        <v>130</v>
      </c>
      <c r="AB26" s="162">
        <v>9</v>
      </c>
      <c r="AC26" t="s">
        <v>126</v>
      </c>
      <c r="AD26" t="s">
        <v>142</v>
      </c>
    </row>
    <row r="27" spans="1:30" ht="13.5" thickBot="1">
      <c r="A27" s="186" t="s">
        <v>21</v>
      </c>
      <c r="B27" s="50">
        <f>4*B34</f>
        <v>24</v>
      </c>
      <c r="C27" s="50">
        <f>3*C34</f>
        <v>18</v>
      </c>
      <c r="D27" s="78">
        <f>3*D34</f>
        <v>15</v>
      </c>
      <c r="E27" s="213">
        <f>3*E34</f>
        <v>15</v>
      </c>
      <c r="F27" s="120"/>
      <c r="G27" s="198"/>
      <c r="H27" s="126"/>
      <c r="I27" s="198"/>
      <c r="J27" s="265"/>
      <c r="K27" s="220"/>
      <c r="L27" s="272"/>
      <c r="M27" s="220"/>
      <c r="N27" s="207"/>
      <c r="O27" s="122"/>
      <c r="P27" s="241">
        <v>13</v>
      </c>
      <c r="Q27" s="224">
        <v>4</v>
      </c>
      <c r="R27" s="66"/>
      <c r="S27" s="66"/>
      <c r="T27" s="248"/>
      <c r="U27" s="165" t="s">
        <v>21</v>
      </c>
      <c r="V27" s="37">
        <f t="shared" si="1"/>
        <v>89</v>
      </c>
      <c r="W27" s="153">
        <v>80</v>
      </c>
      <c r="X27" s="151">
        <f t="shared" si="0"/>
        <v>-9</v>
      </c>
      <c r="Y27" s="131">
        <v>9</v>
      </c>
      <c r="Z27" s="148"/>
      <c r="AA27" s="128"/>
      <c r="AB27" s="162"/>
      <c r="AC27" s="295"/>
      <c r="AD27" t="s">
        <v>138</v>
      </c>
    </row>
    <row r="28" spans="1:31" ht="12.75">
      <c r="A28" s="186" t="s">
        <v>49</v>
      </c>
      <c r="B28" s="59"/>
      <c r="C28" s="62">
        <v>2</v>
      </c>
      <c r="D28" s="80">
        <v>3</v>
      </c>
      <c r="E28" s="214">
        <v>3</v>
      </c>
      <c r="F28" s="120"/>
      <c r="G28" s="198"/>
      <c r="H28" s="126"/>
      <c r="I28" s="198"/>
      <c r="J28" s="265"/>
      <c r="K28" s="220"/>
      <c r="L28" s="272">
        <v>1</v>
      </c>
      <c r="M28" s="220"/>
      <c r="N28" s="243"/>
      <c r="O28" s="126"/>
      <c r="P28" s="241"/>
      <c r="Q28" s="224"/>
      <c r="R28" s="66"/>
      <c r="S28" s="66"/>
      <c r="T28" s="248"/>
      <c r="U28" s="165" t="s">
        <v>49</v>
      </c>
      <c r="V28" s="37">
        <f t="shared" si="1"/>
        <v>9</v>
      </c>
      <c r="W28" s="138">
        <v>0</v>
      </c>
      <c r="X28" s="151">
        <f t="shared" si="0"/>
        <v>-9</v>
      </c>
      <c r="Y28" s="297">
        <v>1</v>
      </c>
      <c r="Z28" s="148"/>
      <c r="AA28" s="128" t="s">
        <v>130</v>
      </c>
      <c r="AB28" s="162">
        <v>9</v>
      </c>
      <c r="AC28" t="s">
        <v>133</v>
      </c>
      <c r="AD28" s="298" t="s">
        <v>145</v>
      </c>
      <c r="AE28" s="296"/>
    </row>
    <row r="29" spans="1:30" ht="12" customHeight="1">
      <c r="A29" s="186" t="s">
        <v>50</v>
      </c>
      <c r="B29" s="59"/>
      <c r="C29" s="62">
        <v>12</v>
      </c>
      <c r="D29" s="81">
        <v>15</v>
      </c>
      <c r="E29" s="215">
        <v>18</v>
      </c>
      <c r="F29" s="120"/>
      <c r="G29" s="198"/>
      <c r="H29" s="126"/>
      <c r="I29" s="198"/>
      <c r="J29" s="266"/>
      <c r="K29" s="222"/>
      <c r="L29" s="121"/>
      <c r="M29" s="235"/>
      <c r="N29" s="243"/>
      <c r="O29" s="126"/>
      <c r="P29" s="241"/>
      <c r="Q29" s="224"/>
      <c r="R29" s="66"/>
      <c r="S29" s="66"/>
      <c r="T29" s="248"/>
      <c r="U29" s="165" t="s">
        <v>50</v>
      </c>
      <c r="V29" s="37">
        <f t="shared" si="1"/>
        <v>45</v>
      </c>
      <c r="W29" s="138">
        <v>36</v>
      </c>
      <c r="X29" s="151">
        <f t="shared" si="0"/>
        <v>-9</v>
      </c>
      <c r="Y29" s="131">
        <v>1.5</v>
      </c>
      <c r="Z29" s="148"/>
      <c r="AA29" s="128" t="s">
        <v>132</v>
      </c>
      <c r="AB29" s="162">
        <v>7.5</v>
      </c>
      <c r="AC29" s="260"/>
      <c r="AD29" s="273" t="s">
        <v>143</v>
      </c>
    </row>
    <row r="30" spans="1:30" ht="12" customHeight="1" thickBot="1">
      <c r="A30" s="186" t="s">
        <v>51</v>
      </c>
      <c r="B30" s="60"/>
      <c r="C30" s="63">
        <v>2</v>
      </c>
      <c r="D30" s="82">
        <v>3</v>
      </c>
      <c r="E30" s="216"/>
      <c r="F30" s="124"/>
      <c r="G30" s="198"/>
      <c r="H30" s="126"/>
      <c r="I30" s="198"/>
      <c r="J30" s="266"/>
      <c r="K30" s="222"/>
      <c r="L30" s="121"/>
      <c r="M30" s="235"/>
      <c r="N30" s="244"/>
      <c r="O30" s="129"/>
      <c r="P30" s="245"/>
      <c r="Q30" s="224"/>
      <c r="R30" s="67"/>
      <c r="S30" s="67"/>
      <c r="T30" s="250"/>
      <c r="U30" s="165" t="s">
        <v>51</v>
      </c>
      <c r="V30" s="37">
        <f t="shared" si="1"/>
        <v>5</v>
      </c>
      <c r="W30" s="138">
        <v>0</v>
      </c>
      <c r="X30" s="151">
        <f t="shared" si="0"/>
        <v>-5</v>
      </c>
      <c r="Y30" s="123">
        <v>1</v>
      </c>
      <c r="Z30" s="148"/>
      <c r="AA30" s="128" t="s">
        <v>131</v>
      </c>
      <c r="AB30" s="162">
        <v>4</v>
      </c>
      <c r="AC30" t="s">
        <v>144</v>
      </c>
      <c r="AD30" s="274" t="s">
        <v>146</v>
      </c>
    </row>
    <row r="31" spans="1:29" ht="12.75">
      <c r="A31" s="186" t="s">
        <v>53</v>
      </c>
      <c r="B31" s="60"/>
      <c r="C31" s="65">
        <v>2</v>
      </c>
      <c r="D31" s="79">
        <v>3</v>
      </c>
      <c r="E31" s="217">
        <v>3</v>
      </c>
      <c r="F31" s="124"/>
      <c r="G31" s="198"/>
      <c r="H31" s="126"/>
      <c r="I31" s="199"/>
      <c r="J31" s="267"/>
      <c r="K31" s="223"/>
      <c r="L31" s="227"/>
      <c r="M31" s="223"/>
      <c r="N31" s="244"/>
      <c r="O31" s="129"/>
      <c r="P31" s="245"/>
      <c r="Q31" s="224"/>
      <c r="R31" s="67"/>
      <c r="S31" s="67"/>
      <c r="T31" s="250"/>
      <c r="U31" s="165" t="s">
        <v>53</v>
      </c>
      <c r="V31" s="37" t="s">
        <v>62</v>
      </c>
      <c r="W31" s="138"/>
      <c r="X31" s="41" t="s">
        <v>73</v>
      </c>
      <c r="Y31" s="131">
        <v>0</v>
      </c>
      <c r="Z31" s="148"/>
      <c r="AA31" s="128"/>
      <c r="AB31" s="162"/>
      <c r="AC31" s="260"/>
    </row>
    <row r="32" spans="1:29" ht="13.5" thickBot="1">
      <c r="A32" s="186" t="s">
        <v>22</v>
      </c>
      <c r="B32" s="61"/>
      <c r="C32" s="61"/>
      <c r="D32" s="64"/>
      <c r="E32" s="218"/>
      <c r="F32" s="68"/>
      <c r="G32" s="268"/>
      <c r="H32" s="269"/>
      <c r="I32" s="268"/>
      <c r="J32" s="270"/>
      <c r="K32" s="224"/>
      <c r="L32" s="59"/>
      <c r="M32" s="231"/>
      <c r="N32" s="40">
        <v>21</v>
      </c>
      <c r="O32" s="39"/>
      <c r="P32" s="245"/>
      <c r="Q32" s="231"/>
      <c r="R32" s="67"/>
      <c r="S32" s="67"/>
      <c r="T32" s="251"/>
      <c r="U32" s="166" t="s">
        <v>22</v>
      </c>
      <c r="V32" s="104">
        <f t="shared" si="1"/>
        <v>21</v>
      </c>
      <c r="W32" s="154">
        <v>21</v>
      </c>
      <c r="X32" s="159">
        <f>V32-W32</f>
        <v>0</v>
      </c>
      <c r="Y32" s="157">
        <v>0</v>
      </c>
      <c r="Z32" s="148"/>
      <c r="AA32" s="128"/>
      <c r="AB32" s="162"/>
      <c r="AC32" s="260"/>
    </row>
    <row r="33" spans="1:28" ht="15.75" thickBot="1">
      <c r="A33" s="49" t="s">
        <v>15</v>
      </c>
      <c r="B33" s="51">
        <f>SUM(B18:B32)</f>
        <v>150</v>
      </c>
      <c r="C33" s="52">
        <f>SUM(C18:C32)</f>
        <v>147</v>
      </c>
      <c r="D33" s="52">
        <f>SUM(D18:D32)</f>
        <v>134</v>
      </c>
      <c r="E33" s="53">
        <f>SUM(E18:E32)</f>
        <v>141.5</v>
      </c>
      <c r="F33" s="69">
        <f>SUM(F18:F32)</f>
        <v>0</v>
      </c>
      <c r="G33" s="95"/>
      <c r="H33" s="96"/>
      <c r="I33" s="96"/>
      <c r="J33" s="96"/>
      <c r="K33" s="225"/>
      <c r="L33" s="228"/>
      <c r="M33" s="257"/>
      <c r="N33" s="72">
        <v>21</v>
      </c>
      <c r="O33" s="255">
        <v>16</v>
      </c>
      <c r="P33" s="254">
        <f>SUM(P18:P32)</f>
        <v>14.5</v>
      </c>
      <c r="Q33" s="254">
        <f>SUM(Q18:Q32)</f>
        <v>4</v>
      </c>
      <c r="R33" s="254">
        <f>SUM(R18:R32)</f>
        <v>3</v>
      </c>
      <c r="S33" s="254">
        <f>SUM(S18:S32)</f>
        <v>0</v>
      </c>
      <c r="T33" s="252"/>
      <c r="U33" s="100"/>
      <c r="V33" s="105">
        <f>SUM(B33:T33)</f>
        <v>631</v>
      </c>
      <c r="W33" s="69">
        <f>SUM(W18:W32)</f>
        <v>617</v>
      </c>
      <c r="X33" s="160">
        <f>SUM(X18:X32)</f>
        <v>-95.5</v>
      </c>
      <c r="Y33" s="158">
        <f>SUM(Y18:Y32)</f>
        <v>48</v>
      </c>
      <c r="Z33" s="163">
        <f>SUM(Z18:Z32)</f>
        <v>17</v>
      </c>
      <c r="AA33" s="155"/>
      <c r="AB33" s="162"/>
    </row>
    <row r="34" spans="1:28" ht="13.5" thickBot="1">
      <c r="A34" s="169" t="s">
        <v>26</v>
      </c>
      <c r="B34" s="47">
        <v>6</v>
      </c>
      <c r="C34" s="44">
        <v>6</v>
      </c>
      <c r="D34" s="45">
        <v>5</v>
      </c>
      <c r="E34" s="46">
        <v>5</v>
      </c>
      <c r="G34" s="112">
        <f aca="true" t="shared" si="2" ref="G34:M34">SUM(G18:G32)</f>
        <v>12</v>
      </c>
      <c r="H34" s="112">
        <f t="shared" si="2"/>
        <v>11.5</v>
      </c>
      <c r="I34" s="112">
        <f t="shared" si="2"/>
        <v>8.5</v>
      </c>
      <c r="J34" s="112">
        <f t="shared" si="2"/>
        <v>10.5</v>
      </c>
      <c r="K34" s="112">
        <f t="shared" si="2"/>
        <v>2</v>
      </c>
      <c r="L34" s="226">
        <f t="shared" si="2"/>
        <v>12</v>
      </c>
      <c r="M34" s="256">
        <f t="shared" si="2"/>
        <v>0</v>
      </c>
      <c r="N34" s="258">
        <f>SUM(N18:N32)-N33</f>
        <v>5.5</v>
      </c>
      <c r="O34" s="236">
        <v>16</v>
      </c>
      <c r="P34" s="259"/>
      <c r="Q34" s="259"/>
      <c r="R34" s="259"/>
      <c r="S34" s="259"/>
      <c r="T34" s="253">
        <f>SUM(T18:T32)</f>
        <v>0.5</v>
      </c>
      <c r="U34" s="100"/>
      <c r="X34" s="135" t="s">
        <v>74</v>
      </c>
      <c r="Y34" s="161">
        <v>46</v>
      </c>
      <c r="Z34" t="s">
        <v>75</v>
      </c>
      <c r="AB34" t="s">
        <v>15</v>
      </c>
    </row>
    <row r="35" spans="1:28" ht="16.5" thickBot="1">
      <c r="A35" s="203" t="s">
        <v>79</v>
      </c>
      <c r="B35" s="86"/>
      <c r="C35" s="86"/>
      <c r="D35" s="113"/>
      <c r="E35" s="114"/>
      <c r="F35" s="113">
        <f>SUM(B33:T33)</f>
        <v>631</v>
      </c>
      <c r="G35" s="284">
        <f>SUM(G34:T34)</f>
        <v>78.5</v>
      </c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6"/>
      <c r="W35" s="149">
        <f>W33</f>
        <v>617</v>
      </c>
      <c r="X35" s="172">
        <f>-Z33</f>
        <v>-17</v>
      </c>
      <c r="AB35" s="162">
        <f>SUM(AB18:AB33)</f>
        <v>65.5</v>
      </c>
    </row>
    <row r="36" spans="1:23" ht="15">
      <c r="A36" s="97" t="s">
        <v>37</v>
      </c>
      <c r="B36" s="99"/>
      <c r="C36" t="s">
        <v>111</v>
      </c>
      <c r="D36" t="s">
        <v>34</v>
      </c>
      <c r="F36" s="106">
        <f>(C39-C34)*1.5+(D39-D34)*1.5+(E39-E34)*1.5</f>
        <v>9</v>
      </c>
      <c r="G36" t="s">
        <v>115</v>
      </c>
      <c r="I36" s="109" t="s">
        <v>55</v>
      </c>
      <c r="W36" s="149">
        <f>Y33</f>
        <v>48</v>
      </c>
    </row>
    <row r="37" spans="1:30" ht="18.75" thickBot="1">
      <c r="A37" s="24" t="s">
        <v>109</v>
      </c>
      <c r="B37" s="99"/>
      <c r="C37" s="204" t="s">
        <v>113</v>
      </c>
      <c r="F37" s="106">
        <f>(C39-C34)*1.5+(D39-D34)*1.5+(E39-E34)*2</f>
        <v>10</v>
      </c>
      <c r="G37" t="s">
        <v>116</v>
      </c>
      <c r="I37" t="s">
        <v>56</v>
      </c>
      <c r="J37" s="110">
        <v>712</v>
      </c>
      <c r="K37" s="110"/>
      <c r="L37" s="110"/>
      <c r="M37" t="s">
        <v>57</v>
      </c>
      <c r="N37" s="167">
        <f>F39</f>
        <v>634</v>
      </c>
      <c r="O37" s="168" t="s">
        <v>78</v>
      </c>
      <c r="P37" s="167">
        <f>J37-N37</f>
        <v>78</v>
      </c>
      <c r="Q37" s="167"/>
      <c r="W37" s="149">
        <f>AB35</f>
        <v>65.5</v>
      </c>
      <c r="AD37" t="s">
        <v>135</v>
      </c>
    </row>
    <row r="38" spans="1:30" ht="18.75" thickBot="1">
      <c r="A38" s="98" t="s">
        <v>110</v>
      </c>
      <c r="B38" s="99" t="s">
        <v>114</v>
      </c>
      <c r="D38" t="s">
        <v>111</v>
      </c>
      <c r="E38" t="s">
        <v>112</v>
      </c>
      <c r="F38" s="106">
        <f>0*((C39-C34)*1.5+(D39-D34)*1.5+(E39-E34)*2)</f>
        <v>0</v>
      </c>
      <c r="G38" t="s">
        <v>117</v>
      </c>
      <c r="I38" s="117" t="s">
        <v>58</v>
      </c>
      <c r="J38" s="116">
        <f>J37-N37-G35</f>
        <v>-0.5</v>
      </c>
      <c r="K38" s="136"/>
      <c r="L38" s="136"/>
      <c r="M38" s="118" t="s">
        <v>60</v>
      </c>
      <c r="V38" t="s">
        <v>82</v>
      </c>
      <c r="W38" s="171">
        <v>0</v>
      </c>
      <c r="X38" t="s">
        <v>68</v>
      </c>
      <c r="Z38" s="275">
        <f>(W35-Z33)+W36+W37+W38</f>
        <v>713.5</v>
      </c>
      <c r="AA38" s="276"/>
      <c r="AD38" t="s">
        <v>136</v>
      </c>
    </row>
    <row r="39" spans="2:27" ht="16.5" thickBot="1">
      <c r="B39" s="115" t="s">
        <v>59</v>
      </c>
      <c r="C39" s="130">
        <v>8</v>
      </c>
      <c r="D39" s="130">
        <v>7</v>
      </c>
      <c r="E39" s="130">
        <v>7</v>
      </c>
      <c r="F39" s="111">
        <f>SUM(B33:E33)+SUM(F36:F38)+F33+N33+P33+Q33+R33+S33</f>
        <v>634</v>
      </c>
      <c r="Z39" s="43"/>
      <c r="AA39" s="133" t="s">
        <v>80</v>
      </c>
    </row>
    <row r="40" spans="2:27" ht="13.5" thickBot="1">
      <c r="B40" s="83">
        <f>B33</f>
        <v>150</v>
      </c>
      <c r="C40" s="84">
        <f>C33+(1.5+1.5+1.5)*(C39-C34)</f>
        <v>156</v>
      </c>
      <c r="D40" s="84">
        <f>D33+(1.5+1.5+1.5)*(D39-D34)</f>
        <v>143</v>
      </c>
      <c r="E40" s="85">
        <f>E33+(1.5+2+2)*(E39-E34)</f>
        <v>152.5</v>
      </c>
      <c r="AA40" s="133" t="s">
        <v>81</v>
      </c>
    </row>
    <row r="41" ht="12.75">
      <c r="AA41" s="77" t="s">
        <v>77</v>
      </c>
    </row>
    <row r="43" spans="24:28" ht="12.75">
      <c r="X43" s="170" t="s">
        <v>83</v>
      </c>
      <c r="Y43" s="170"/>
      <c r="Z43" s="170"/>
      <c r="AA43" s="170"/>
      <c r="AB43" s="140"/>
    </row>
    <row r="44" spans="24:28" ht="12.75">
      <c r="X44" s="170" t="s">
        <v>90</v>
      </c>
      <c r="Y44" s="173"/>
      <c r="Z44" s="170"/>
      <c r="AA44" s="170"/>
      <c r="AB44" s="140"/>
    </row>
    <row r="45" spans="24:28" ht="12.75">
      <c r="X45" s="170" t="s">
        <v>84</v>
      </c>
      <c r="Y45" s="170"/>
      <c r="Z45" s="170"/>
      <c r="AA45" s="170"/>
      <c r="AB45" s="140"/>
    </row>
    <row r="46" spans="24:28" ht="13.5" thickBot="1">
      <c r="X46" s="170" t="s">
        <v>91</v>
      </c>
      <c r="Y46" s="173"/>
      <c r="Z46" s="170"/>
      <c r="AA46" s="170"/>
      <c r="AB46" s="140"/>
    </row>
    <row r="47" spans="24:28" ht="12.75">
      <c r="X47" s="174" t="s">
        <v>89</v>
      </c>
      <c r="Y47" s="175"/>
      <c r="Z47" s="175"/>
      <c r="AA47" s="176"/>
      <c r="AB47" s="140"/>
    </row>
    <row r="48" spans="24:28" ht="12.75">
      <c r="X48" s="177"/>
      <c r="Y48" s="178" t="s">
        <v>85</v>
      </c>
      <c r="Z48" s="178"/>
      <c r="AA48" s="179"/>
      <c r="AB48" s="140"/>
    </row>
    <row r="49" spans="24:30" ht="12.75">
      <c r="X49" s="177"/>
      <c r="Y49" s="178"/>
      <c r="Z49" s="178" t="s">
        <v>86</v>
      </c>
      <c r="AA49" s="179" t="s">
        <v>87</v>
      </c>
      <c r="AB49" s="140"/>
      <c r="AD49" s="183"/>
    </row>
    <row r="50" spans="24:28" ht="13.5" thickBot="1">
      <c r="X50" s="180"/>
      <c r="Y50" s="181" t="s">
        <v>88</v>
      </c>
      <c r="Z50" s="181"/>
      <c r="AA50" s="182"/>
      <c r="AB50" s="140"/>
    </row>
    <row r="51" ht="6.75" customHeight="1" thickBot="1"/>
    <row r="52" spans="24:27" ht="18.75" thickBot="1">
      <c r="X52" s="277" t="s">
        <v>92</v>
      </c>
      <c r="Y52" s="278"/>
      <c r="Z52" s="278"/>
      <c r="AA52" s="279"/>
    </row>
    <row r="54" ht="12.75">
      <c r="X54" t="s">
        <v>93</v>
      </c>
    </row>
    <row r="55" ht="12.75">
      <c r="X55" t="s">
        <v>94</v>
      </c>
    </row>
    <row r="56" ht="12.75">
      <c r="X56" t="s">
        <v>95</v>
      </c>
    </row>
    <row r="57" ht="12.75">
      <c r="X57" t="s">
        <v>96</v>
      </c>
    </row>
    <row r="59" spans="24:27" ht="12.75">
      <c r="X59" s="133" t="s">
        <v>97</v>
      </c>
      <c r="Y59" s="133"/>
      <c r="Z59" s="184"/>
      <c r="AA59" s="184"/>
    </row>
    <row r="60" spans="24:27" ht="12.75">
      <c r="X60" s="133" t="s">
        <v>98</v>
      </c>
      <c r="Y60" s="133"/>
      <c r="Z60" s="184"/>
      <c r="AA60" s="184"/>
    </row>
  </sheetData>
  <mergeCells count="13">
    <mergeCell ref="H2:O2"/>
    <mergeCell ref="G3:P3"/>
    <mergeCell ref="B16:F16"/>
    <mergeCell ref="G35:T35"/>
    <mergeCell ref="B6:D6"/>
    <mergeCell ref="N6:O6"/>
    <mergeCell ref="S6:T6"/>
    <mergeCell ref="W6:AB7"/>
    <mergeCell ref="N7:O7"/>
    <mergeCell ref="Z38:AA38"/>
    <mergeCell ref="X52:AA52"/>
    <mergeCell ref="V9:AB9"/>
    <mergeCell ref="V10:AB10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gdm-cg20</cp:lastModifiedBy>
  <cp:lastPrinted>2013-01-28T05:33:19Z</cp:lastPrinted>
  <dcterms:created xsi:type="dcterms:W3CDTF">1996-10-21T11:03:58Z</dcterms:created>
  <dcterms:modified xsi:type="dcterms:W3CDTF">2013-02-04T00:04:34Z</dcterms:modified>
  <cp:category/>
  <cp:version/>
  <cp:contentType/>
  <cp:contentStatus/>
</cp:coreProperties>
</file>