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5600" windowHeight="95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36" i="1"/>
  <c r="K36" s="1"/>
  <c r="J6"/>
  <c r="K6" s="1"/>
  <c r="L6" s="1"/>
  <c r="J7"/>
  <c r="K7" s="1"/>
  <c r="L7" s="1"/>
  <c r="J8"/>
  <c r="K8" s="1"/>
  <c r="L8" s="1"/>
  <c r="J9"/>
  <c r="K9" s="1"/>
  <c r="L9" s="1"/>
  <c r="J10"/>
  <c r="K10" s="1"/>
  <c r="L10" s="1"/>
  <c r="J11"/>
  <c r="K11" s="1"/>
  <c r="L11" s="1"/>
  <c r="J12"/>
  <c r="K12" s="1"/>
  <c r="L12" s="1"/>
  <c r="J13"/>
  <c r="K13" s="1"/>
  <c r="L13" s="1"/>
  <c r="J18"/>
  <c r="J19" s="1"/>
  <c r="J23"/>
  <c r="K23" s="1"/>
  <c r="L23" s="1"/>
  <c r="J24"/>
  <c r="K24" s="1"/>
  <c r="L24" s="1"/>
  <c r="J31"/>
  <c r="K31" s="1"/>
  <c r="L31" s="1"/>
  <c r="J30"/>
  <c r="K30" s="1"/>
  <c r="L30" s="1"/>
  <c r="J28"/>
  <c r="K28" s="1"/>
  <c r="L28" s="1"/>
  <c r="J27"/>
  <c r="K27" s="1"/>
  <c r="L27" s="1"/>
  <c r="L36" l="1"/>
  <c r="J37"/>
  <c r="Q15" s="1"/>
  <c r="K18"/>
  <c r="L18" s="1"/>
  <c r="J32"/>
  <c r="J14"/>
  <c r="O27" l="1"/>
  <c r="Q12"/>
  <c r="Q13"/>
  <c r="Q14"/>
  <c r="Q16" l="1"/>
  <c r="Q21" s="1"/>
  <c r="O28"/>
  <c r="O30"/>
  <c r="Q20"/>
</calcChain>
</file>

<file path=xl/sharedStrings.xml><?xml version="1.0" encoding="utf-8"?>
<sst xmlns="http://schemas.openxmlformats.org/spreadsheetml/2006/main" count="44" uniqueCount="40">
  <si>
    <t>I-Les langages pour penser et communiquer</t>
  </si>
  <si>
    <t>V-Les représentations du monde et l'activité humain</t>
  </si>
  <si>
    <t>Maîtrise insuffisante</t>
  </si>
  <si>
    <t>Maîtrise fragile</t>
  </si>
  <si>
    <t>Maîtrise satisfaisante</t>
  </si>
  <si>
    <t>Très bonne maîtrise</t>
  </si>
  <si>
    <t>1/Langue française</t>
  </si>
  <si>
    <t>2/Langues étrangère</t>
  </si>
  <si>
    <t>3/Langage math. scient. et informatique</t>
  </si>
  <si>
    <t>4/Langage des arts et du corps</t>
  </si>
  <si>
    <t>II-Les méthodes et outils pour apprendre</t>
  </si>
  <si>
    <t>III-La formation de la personne et du citoyen</t>
  </si>
  <si>
    <t>IV-Les systèmes naturels et techniques</t>
  </si>
  <si>
    <t>MAITRISE DU SOCLE / 400 points</t>
  </si>
  <si>
    <t>Maths, Sc et techno</t>
  </si>
  <si>
    <t>Maths : 2 heures (.../50 pts)</t>
  </si>
  <si>
    <t>Sc et techno : 1heure (.../50 pts)</t>
  </si>
  <si>
    <t>2 EPREUVES / 200 points</t>
  </si>
  <si>
    <t>Fr, H &amp; G, EMC</t>
  </si>
  <si>
    <t>H&amp; G et EMC : 2heures (…/50 pts)</t>
  </si>
  <si>
    <t>Français : 1 heure (…/20 pts)</t>
  </si>
  <si>
    <t>1ere partie</t>
  </si>
  <si>
    <t>2eme partie</t>
  </si>
  <si>
    <t>dictée : 30min (…/10 points)</t>
  </si>
  <si>
    <t>rédaction : 1h30 (…/20 points)</t>
  </si>
  <si>
    <t>EPI ou parcours avenir, citoyen, EAC</t>
  </si>
  <si>
    <t>EPREUVE ORALE  / 100 points</t>
  </si>
  <si>
    <t>2 epreuves</t>
  </si>
  <si>
    <t>Epreuve orale</t>
  </si>
  <si>
    <t>Maitrise du socle</t>
  </si>
  <si>
    <t>Note finale brevet</t>
  </si>
  <si>
    <t>RESULTAT</t>
  </si>
  <si>
    <t>TOTAL points</t>
  </si>
  <si>
    <t>total points -&gt;</t>
  </si>
  <si>
    <t>ENSEIGNEMENTS DE COMPLEMENTS ET LSF / 20 points</t>
  </si>
  <si>
    <t>Ens de compléments et LSF</t>
  </si>
  <si>
    <t>Ens compléments</t>
  </si>
  <si>
    <t>total des points</t>
  </si>
  <si>
    <t>points manquants</t>
  </si>
  <si>
    <t>BREVET 2017 - BREVET 2017 - BREVET 2017 - BREVET 2017 - BREVET 2017 - BREVET 2017 - BREVET 2017 - BREVET 2017 - BREVET 2017 - BREVET 2017 - BREVET 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</si>
</sst>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9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 tint="0.3999755851924192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b/>
      <i/>
      <sz val="11"/>
      <color theme="2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92D05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DDA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0" fillId="0" borderId="8" xfId="0" applyBorder="1"/>
    <xf numFmtId="0" fontId="4" fillId="0" borderId="5" xfId="0" applyFont="1" applyBorder="1"/>
    <xf numFmtId="0" fontId="4" fillId="0" borderId="0" xfId="0" applyFont="1" applyBorder="1"/>
    <xf numFmtId="0" fontId="5" fillId="0" borderId="5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5" xfId="0" applyFont="1" applyBorder="1"/>
    <xf numFmtId="0" fontId="3" fillId="0" borderId="1" xfId="0" applyFont="1" applyBorder="1" applyAlignment="1">
      <alignment horizontal="center" vertical="center"/>
    </xf>
    <xf numFmtId="0" fontId="0" fillId="0" borderId="7" xfId="0" applyBorder="1"/>
    <xf numFmtId="0" fontId="7" fillId="0" borderId="0" xfId="0" applyFont="1" applyBorder="1"/>
    <xf numFmtId="0" fontId="0" fillId="0" borderId="0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0" borderId="0" xfId="0" applyBorder="1" applyProtection="1">
      <protection locked="0"/>
    </xf>
    <xf numFmtId="0" fontId="10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DDDA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11709797950978475"/>
          <c:y val="9.2069794550488124E-2"/>
          <c:w val="0.77532541029994451"/>
          <c:h val="0.90793010752688175"/>
        </c:manualLayout>
      </c:layout>
      <c:pieChart>
        <c:varyColors val="1"/>
        <c:ser>
          <c:idx val="0"/>
          <c:order val="0"/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92D050">
                  <a:alpha val="64000"/>
                </a:srgbClr>
              </a:solidFill>
            </c:spPr>
          </c:dPt>
          <c:dLbls>
            <c:dLbl>
              <c:idx val="3"/>
              <c:spPr>
                <a:solidFill>
                  <a:srgbClr val="92D050">
                    <a:alpha val="0"/>
                  </a:srgb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</c:dLbl>
            <c:showVal val="1"/>
            <c:showCatName val="1"/>
            <c:showPercent val="1"/>
            <c:showLeaderLines val="1"/>
          </c:dLbls>
          <c:cat>
            <c:strRef>
              <c:f>Feuil1!$P$12:$P$15</c:f>
              <c:strCache>
                <c:ptCount val="4"/>
                <c:pt idx="0">
                  <c:v>Maitrise du socle</c:v>
                </c:pt>
                <c:pt idx="1">
                  <c:v>Epreuve orale</c:v>
                </c:pt>
                <c:pt idx="2">
                  <c:v>2 epreuves</c:v>
                </c:pt>
                <c:pt idx="3">
                  <c:v>Ens compléments</c:v>
                </c:pt>
              </c:strCache>
            </c:strRef>
          </c:cat>
          <c:val>
            <c:numRef>
              <c:f>Feuil1!$Q$12:$Q$15</c:f>
              <c:numCache>
                <c:formatCode>General</c:formatCode>
                <c:ptCount val="4"/>
                <c:pt idx="0">
                  <c:v>260</c:v>
                </c:pt>
                <c:pt idx="1">
                  <c:v>41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</c:ser>
        <c:firstSliceAng val="0"/>
      </c:pieChart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1112053438141964"/>
          <c:y val="9.2069892473118295E-2"/>
          <c:w val="0.77532541029994484"/>
          <c:h val="0.90793010752688175"/>
        </c:manualLayout>
      </c:layout>
      <c:pieChart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FF0000">
                  <a:alpha val="17000"/>
                </a:srgbClr>
              </a:solidFill>
            </c:spPr>
          </c:dPt>
          <c:dLbls>
            <c:dLbl>
              <c:idx val="0"/>
              <c:layout>
                <c:manualLayout>
                  <c:x val="5.8370850532752358E-2"/>
                  <c:y val="-0.23636390967648191"/>
                </c:manualLayout>
              </c:layout>
              <c:showVal val="1"/>
              <c:showCatName val="1"/>
              <c:showPercent val="1"/>
            </c:dLbl>
            <c:dLbl>
              <c:idx val="1"/>
              <c:delete val="1"/>
            </c:dLbl>
            <c:dLbl>
              <c:idx val="3"/>
              <c:spPr>
                <a:solidFill>
                  <a:srgbClr val="92D050">
                    <a:alpha val="0"/>
                  </a:srgbClr>
                </a:solidFill>
              </c:spPr>
              <c:txPr>
                <a:bodyPr/>
                <a:lstStyle/>
                <a:p>
                  <a:pPr>
                    <a:defRPr sz="1200" baseline="0"/>
                  </a:pPr>
                  <a:endParaRPr lang="fr-FR"/>
                </a:p>
              </c:txPr>
            </c:dLbl>
            <c:txPr>
              <a:bodyPr/>
              <a:lstStyle/>
              <a:p>
                <a:pPr>
                  <a:defRPr sz="1200" baseline="0"/>
                </a:pPr>
                <a:endParaRPr lang="fr-FR"/>
              </a:p>
            </c:txPr>
            <c:showVal val="1"/>
            <c:showCatName val="1"/>
            <c:showPercent val="1"/>
            <c:showLeaderLines val="1"/>
          </c:dLbls>
          <c:cat>
            <c:strRef>
              <c:f>Feuil1!$P$20:$P$21</c:f>
              <c:strCache>
                <c:ptCount val="2"/>
                <c:pt idx="0">
                  <c:v>total des points</c:v>
                </c:pt>
                <c:pt idx="1">
                  <c:v>points manquants</c:v>
                </c:pt>
              </c:strCache>
            </c:strRef>
          </c:cat>
          <c:val>
            <c:numRef>
              <c:f>Feuil1!$Q$20:$Q$21</c:f>
              <c:numCache>
                <c:formatCode>General</c:formatCode>
                <c:ptCount val="2"/>
                <c:pt idx="0">
                  <c:v>351</c:v>
                </c:pt>
                <c:pt idx="1">
                  <c:v>349</c:v>
                </c:pt>
              </c:numCache>
            </c:numRef>
          </c:val>
        </c:ser>
        <c:firstSliceAng val="0"/>
      </c:pieChart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3</xdr:row>
      <xdr:rowOff>96611</xdr:rowOff>
    </xdr:from>
    <xdr:to>
      <xdr:col>18</xdr:col>
      <xdr:colOff>462642</xdr:colOff>
      <xdr:row>24</xdr:row>
      <xdr:rowOff>163286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13609</xdr:colOff>
      <xdr:row>2</xdr:row>
      <xdr:rowOff>13606</xdr:rowOff>
    </xdr:from>
    <xdr:to>
      <xdr:col>18</xdr:col>
      <xdr:colOff>462642</xdr:colOff>
      <xdr:row>3</xdr:row>
      <xdr:rowOff>81642</xdr:rowOff>
    </xdr:to>
    <xdr:sp macro="" textlink="">
      <xdr:nvSpPr>
        <xdr:cNvPr id="3" name="ZoneTexte 2"/>
        <xdr:cNvSpPr txBox="1"/>
      </xdr:nvSpPr>
      <xdr:spPr>
        <a:xfrm>
          <a:off x="8028216" y="408213"/>
          <a:ext cx="5633355" cy="340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600" b="1"/>
            <a:t>Part des points</a:t>
          </a:r>
          <a:r>
            <a:rPr lang="fr-FR" sz="1600" b="1" baseline="0"/>
            <a:t> dans la constitution de la note d'un candidat</a:t>
          </a:r>
          <a:endParaRPr lang="fr-FR" sz="1600" b="1"/>
        </a:p>
      </xdr:txBody>
    </xdr:sp>
    <xdr:clientData/>
  </xdr:twoCellAnchor>
  <xdr:twoCellAnchor>
    <xdr:from>
      <xdr:col>15</xdr:col>
      <xdr:colOff>204108</xdr:colOff>
      <xdr:row>26</xdr:row>
      <xdr:rowOff>81644</xdr:rowOff>
    </xdr:from>
    <xdr:to>
      <xdr:col>19</xdr:col>
      <xdr:colOff>799</xdr:colOff>
      <xdr:row>37</xdr:row>
      <xdr:rowOff>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</xdr:colOff>
      <xdr:row>30</xdr:row>
      <xdr:rowOff>68035</xdr:rowOff>
    </xdr:from>
    <xdr:to>
      <xdr:col>15</xdr:col>
      <xdr:colOff>13606</xdr:colOff>
      <xdr:row>37</xdr:row>
      <xdr:rowOff>81704</xdr:rowOff>
    </xdr:to>
    <xdr:pic>
      <xdr:nvPicPr>
        <xdr:cNvPr id="1058" name="Picture 34" descr="http://www.lille.snes.edu/IMG/rubon0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14608" y="6408964"/>
          <a:ext cx="2775856" cy="1660133"/>
        </a:xfrm>
        <a:prstGeom prst="rect">
          <a:avLst/>
        </a:prstGeom>
        <a:noFill/>
      </xdr:spPr>
    </xdr:pic>
    <xdr:clientData/>
  </xdr:twoCellAnchor>
  <xdr:twoCellAnchor>
    <xdr:from>
      <xdr:col>15</xdr:col>
      <xdr:colOff>217714</xdr:colOff>
      <xdr:row>25</xdr:row>
      <xdr:rowOff>54428</xdr:rowOff>
    </xdr:from>
    <xdr:to>
      <xdr:col>18</xdr:col>
      <xdr:colOff>435428</xdr:colOff>
      <xdr:row>27</xdr:row>
      <xdr:rowOff>0</xdr:rowOff>
    </xdr:to>
    <xdr:sp macro="" textlink="">
      <xdr:nvSpPr>
        <xdr:cNvPr id="6" name="ZoneTexte 5"/>
        <xdr:cNvSpPr txBox="1"/>
      </xdr:nvSpPr>
      <xdr:spPr>
        <a:xfrm>
          <a:off x="10994571" y="5565321"/>
          <a:ext cx="2639786" cy="340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600" b="1"/>
            <a:t>Total des points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5"/>
  <sheetViews>
    <sheetView tabSelected="1" zoomScale="85" zoomScaleNormal="85" workbookViewId="0">
      <selection sqref="A1:S1"/>
    </sheetView>
  </sheetViews>
  <sheetFormatPr baseColWidth="10" defaultRowHeight="15"/>
  <cols>
    <col min="1" max="1" width="5" customWidth="1"/>
    <col min="2" max="2" width="42.42578125" customWidth="1"/>
    <col min="3" max="3" width="3.28515625" customWidth="1"/>
    <col min="4" max="7" width="11.28515625" bestFit="1" customWidth="1"/>
    <col min="8" max="8" width="5.28515625" customWidth="1"/>
    <col min="9" max="9" width="4.28515625" hidden="1" customWidth="1"/>
    <col min="10" max="10" width="6" style="1" bestFit="1" customWidth="1"/>
    <col min="11" max="11" width="10" style="1" hidden="1" customWidth="1"/>
    <col min="12" max="12" width="7.5703125" style="1" customWidth="1"/>
    <col min="13" max="13" width="1.85546875" customWidth="1"/>
    <col min="14" max="14" width="21.140625" customWidth="1"/>
    <col min="15" max="15" width="20.140625" bestFit="1" customWidth="1"/>
    <col min="16" max="16" width="16.140625" bestFit="1" customWidth="1"/>
    <col min="17" max="17" width="8.85546875" customWidth="1"/>
    <col min="19" max="19" width="6.7109375" customWidth="1"/>
  </cols>
  <sheetData>
    <row r="1" spans="1:23" ht="21">
      <c r="A1" s="34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3" ht="15.75" thickBot="1"/>
    <row r="3" spans="1:23" ht="21">
      <c r="A3" s="35" t="s">
        <v>13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23" ht="25.5">
      <c r="A4" s="2"/>
      <c r="B4" s="3"/>
      <c r="C4" s="3"/>
      <c r="D4" s="4" t="s">
        <v>2</v>
      </c>
      <c r="E4" s="4" t="s">
        <v>3</v>
      </c>
      <c r="F4" s="4" t="s">
        <v>4</v>
      </c>
      <c r="G4" s="4" t="s">
        <v>5</v>
      </c>
      <c r="H4" s="4"/>
      <c r="I4" s="3"/>
      <c r="J4" s="17"/>
      <c r="K4" s="17"/>
      <c r="L4" s="5"/>
    </row>
    <row r="5" spans="1:23">
      <c r="A5" s="8" t="s">
        <v>0</v>
      </c>
      <c r="B5" s="9"/>
      <c r="C5" s="28"/>
      <c r="D5" s="28"/>
      <c r="E5" s="28"/>
      <c r="F5" s="28"/>
      <c r="G5" s="28"/>
      <c r="H5" s="28"/>
      <c r="I5" s="3"/>
      <c r="J5" s="17"/>
      <c r="K5" s="17"/>
      <c r="L5" s="5"/>
    </row>
    <row r="6" spans="1:23" ht="15" customHeight="1">
      <c r="A6" s="10"/>
      <c r="B6" s="12" t="s">
        <v>6</v>
      </c>
      <c r="C6" s="28"/>
      <c r="D6" s="28"/>
      <c r="E6" s="28"/>
      <c r="F6" s="28"/>
      <c r="G6" s="28"/>
      <c r="H6" s="28"/>
      <c r="I6" s="28">
        <v>3</v>
      </c>
      <c r="J6" s="17">
        <f>IF(I6=1,10,        IF(I6=2,25,       IF(I6=3,40, 50              ))                                                  )</f>
        <v>40</v>
      </c>
      <c r="K6" s="17">
        <f t="shared" ref="K6:K13" si="0">J6*20/50</f>
        <v>16</v>
      </c>
      <c r="L6" s="5" t="str">
        <f>K6&amp;"/20"</f>
        <v>16/20</v>
      </c>
      <c r="W6" s="29"/>
    </row>
    <row r="7" spans="1:23">
      <c r="A7" s="10"/>
      <c r="B7" s="12" t="s">
        <v>7</v>
      </c>
      <c r="C7" s="28"/>
      <c r="D7" s="28"/>
      <c r="E7" s="28"/>
      <c r="F7" s="28"/>
      <c r="G7" s="28"/>
      <c r="H7" s="28"/>
      <c r="I7" s="28">
        <v>2</v>
      </c>
      <c r="J7" s="17">
        <f t="shared" ref="J7:J13" si="1">IF(I7=1,10,        IF(I7=2,25,       IF(I7=3,40, 50              ))                                                  )</f>
        <v>25</v>
      </c>
      <c r="K7" s="17">
        <f t="shared" si="0"/>
        <v>10</v>
      </c>
      <c r="L7" s="5" t="str">
        <f t="shared" ref="L7:L13" si="2">K7&amp;"/20"</f>
        <v>10/20</v>
      </c>
    </row>
    <row r="8" spans="1:23">
      <c r="A8" s="10"/>
      <c r="B8" s="12" t="s">
        <v>8</v>
      </c>
      <c r="C8" s="28"/>
      <c r="D8" s="28"/>
      <c r="E8" s="28"/>
      <c r="F8" s="28"/>
      <c r="G8" s="28"/>
      <c r="H8" s="28"/>
      <c r="I8" s="28">
        <v>3</v>
      </c>
      <c r="J8" s="17">
        <f t="shared" si="1"/>
        <v>40</v>
      </c>
      <c r="K8" s="17">
        <f t="shared" si="0"/>
        <v>16</v>
      </c>
      <c r="L8" s="5" t="str">
        <f t="shared" si="2"/>
        <v>16/20</v>
      </c>
    </row>
    <row r="9" spans="1:23" ht="15" customHeight="1">
      <c r="A9" s="10"/>
      <c r="B9" s="12" t="s">
        <v>9</v>
      </c>
      <c r="C9" s="28"/>
      <c r="D9" s="28"/>
      <c r="E9" s="28"/>
      <c r="F9" s="28"/>
      <c r="G9" s="28"/>
      <c r="H9" s="28"/>
      <c r="I9" s="28">
        <v>2</v>
      </c>
      <c r="J9" s="17">
        <f t="shared" si="1"/>
        <v>25</v>
      </c>
      <c r="K9" s="17">
        <f t="shared" si="0"/>
        <v>10</v>
      </c>
      <c r="L9" s="5" t="str">
        <f t="shared" si="2"/>
        <v>10/20</v>
      </c>
      <c r="V9" s="29"/>
    </row>
    <row r="10" spans="1:23">
      <c r="A10" s="13" t="s">
        <v>10</v>
      </c>
      <c r="B10" s="11"/>
      <c r="C10" s="28"/>
      <c r="D10" s="28"/>
      <c r="E10" s="28"/>
      <c r="F10" s="28"/>
      <c r="G10" s="28"/>
      <c r="H10" s="28"/>
      <c r="I10" s="28">
        <v>3</v>
      </c>
      <c r="J10" s="17">
        <f t="shared" si="1"/>
        <v>40</v>
      </c>
      <c r="K10" s="17">
        <f t="shared" si="0"/>
        <v>16</v>
      </c>
      <c r="L10" s="5" t="str">
        <f t="shared" si="2"/>
        <v>16/20</v>
      </c>
    </row>
    <row r="11" spans="1:23">
      <c r="A11" s="13" t="s">
        <v>11</v>
      </c>
      <c r="B11" s="11"/>
      <c r="C11" s="28"/>
      <c r="D11" s="28"/>
      <c r="E11" s="28"/>
      <c r="F11" s="28"/>
      <c r="G11" s="28"/>
      <c r="H11" s="28"/>
      <c r="I11" s="28">
        <v>2</v>
      </c>
      <c r="J11" s="17">
        <f t="shared" si="1"/>
        <v>25</v>
      </c>
      <c r="K11" s="17">
        <f t="shared" si="0"/>
        <v>10</v>
      </c>
      <c r="L11" s="5" t="str">
        <f t="shared" si="2"/>
        <v>10/20</v>
      </c>
    </row>
    <row r="12" spans="1:23">
      <c r="A12" s="13" t="s">
        <v>12</v>
      </c>
      <c r="B12" s="11"/>
      <c r="C12" s="28"/>
      <c r="D12" s="28"/>
      <c r="E12" s="28"/>
      <c r="F12" s="28"/>
      <c r="G12" s="28"/>
      <c r="H12" s="28"/>
      <c r="I12" s="28">
        <v>3</v>
      </c>
      <c r="J12" s="17">
        <f t="shared" si="1"/>
        <v>40</v>
      </c>
      <c r="K12" s="17">
        <f t="shared" si="0"/>
        <v>16</v>
      </c>
      <c r="L12" s="5" t="str">
        <f t="shared" si="2"/>
        <v>16/20</v>
      </c>
      <c r="P12" t="s">
        <v>29</v>
      </c>
      <c r="Q12">
        <f>J14</f>
        <v>260</v>
      </c>
    </row>
    <row r="13" spans="1:23" ht="15.75" thickBot="1">
      <c r="A13" s="13" t="s">
        <v>1</v>
      </c>
      <c r="B13" s="11"/>
      <c r="C13" s="28"/>
      <c r="D13" s="28"/>
      <c r="E13" s="28"/>
      <c r="F13" s="28"/>
      <c r="G13" s="28"/>
      <c r="H13" s="28"/>
      <c r="I13" s="28">
        <v>2</v>
      </c>
      <c r="J13" s="17">
        <f t="shared" si="1"/>
        <v>25</v>
      </c>
      <c r="K13" s="17">
        <f t="shared" si="0"/>
        <v>10</v>
      </c>
      <c r="L13" s="5" t="str">
        <f t="shared" si="2"/>
        <v>10/20</v>
      </c>
      <c r="P13" t="s">
        <v>28</v>
      </c>
      <c r="Q13">
        <f>J19</f>
        <v>41</v>
      </c>
    </row>
    <row r="14" spans="1:23" ht="17.25" customHeight="1" thickBot="1">
      <c r="A14" s="6"/>
      <c r="B14" s="7"/>
      <c r="C14" s="7"/>
      <c r="D14" s="7"/>
      <c r="E14" s="7"/>
      <c r="F14" s="33" t="s">
        <v>33</v>
      </c>
      <c r="G14" s="33"/>
      <c r="H14" s="33"/>
      <c r="I14" s="7"/>
      <c r="J14" s="14">
        <f>SUM(J6:J13)</f>
        <v>260</v>
      </c>
      <c r="K14" s="18"/>
      <c r="L14" s="19"/>
      <c r="P14" t="s">
        <v>27</v>
      </c>
      <c r="Q14">
        <f>J32</f>
        <v>50</v>
      </c>
    </row>
    <row r="15" spans="1:23" ht="15.75" thickBot="1">
      <c r="P15" t="s">
        <v>36</v>
      </c>
      <c r="Q15">
        <f>J37</f>
        <v>0</v>
      </c>
    </row>
    <row r="16" spans="1:23" ht="21">
      <c r="A16" s="38" t="s">
        <v>26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0"/>
      <c r="P16" t="s">
        <v>38</v>
      </c>
      <c r="Q16">
        <f>IF(SUM(Q12:Q15)&lt;=700,700-SUM(Q12:Q15),0)</f>
        <v>349</v>
      </c>
    </row>
    <row r="17" spans="1:17">
      <c r="A17" s="10"/>
      <c r="B17" s="16" t="s">
        <v>25</v>
      </c>
      <c r="C17" s="3"/>
      <c r="D17" s="3"/>
      <c r="E17" s="3"/>
      <c r="F17" s="3"/>
      <c r="G17" s="3"/>
      <c r="H17" s="3"/>
      <c r="I17" s="3"/>
      <c r="J17" s="17"/>
      <c r="K17" s="17"/>
      <c r="L17" s="5"/>
    </row>
    <row r="18" spans="1:17" ht="15.75" thickBot="1">
      <c r="A18" s="10"/>
      <c r="B18" s="16"/>
      <c r="C18" s="3"/>
      <c r="D18" s="3"/>
      <c r="E18" s="3"/>
      <c r="F18" s="3"/>
      <c r="G18" s="3"/>
      <c r="H18" s="3"/>
      <c r="I18" s="28">
        <v>41</v>
      </c>
      <c r="J18" s="17">
        <f>I18</f>
        <v>41</v>
      </c>
      <c r="K18" s="17">
        <f>J18*20/100</f>
        <v>8.1999999999999993</v>
      </c>
      <c r="L18" s="5" t="str">
        <f t="shared" ref="L18" si="3">K18&amp;"/20"</f>
        <v>8,2/20</v>
      </c>
    </row>
    <row r="19" spans="1:17" ht="24" thickBot="1">
      <c r="A19" s="6"/>
      <c r="B19" s="7"/>
      <c r="C19" s="7"/>
      <c r="D19" s="7"/>
      <c r="E19" s="7"/>
      <c r="F19" s="33" t="s">
        <v>33</v>
      </c>
      <c r="G19" s="33"/>
      <c r="H19" s="33"/>
      <c r="I19" s="7"/>
      <c r="J19" s="14">
        <f>SUM(J18)</f>
        <v>41</v>
      </c>
      <c r="K19" s="18"/>
      <c r="L19" s="19"/>
    </row>
    <row r="20" spans="1:17" ht="15.75" thickBot="1">
      <c r="P20" t="s">
        <v>37</v>
      </c>
      <c r="Q20">
        <f>O27</f>
        <v>351</v>
      </c>
    </row>
    <row r="21" spans="1:17" ht="21">
      <c r="A21" s="41" t="s">
        <v>17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3"/>
      <c r="P21" t="s">
        <v>38</v>
      </c>
      <c r="Q21">
        <f>Q16</f>
        <v>349</v>
      </c>
    </row>
    <row r="22" spans="1:17">
      <c r="A22" s="8" t="s">
        <v>14</v>
      </c>
      <c r="B22" s="3"/>
      <c r="C22" s="3"/>
      <c r="D22" s="3"/>
      <c r="E22" s="3"/>
      <c r="F22" s="3"/>
      <c r="G22" s="3"/>
      <c r="H22" s="3"/>
      <c r="I22" s="3"/>
      <c r="J22" s="17"/>
      <c r="K22" s="17"/>
      <c r="L22" s="5"/>
    </row>
    <row r="23" spans="1:17">
      <c r="A23" s="8"/>
      <c r="B23" s="16" t="s">
        <v>15</v>
      </c>
      <c r="C23" s="3"/>
      <c r="D23" s="3"/>
      <c r="E23" s="3"/>
      <c r="F23" s="3"/>
      <c r="G23" s="3"/>
      <c r="H23" s="3"/>
      <c r="I23" s="28">
        <v>13</v>
      </c>
      <c r="J23" s="17">
        <f>I23</f>
        <v>13</v>
      </c>
      <c r="K23" s="17">
        <f>J23*20/50</f>
        <v>5.2</v>
      </c>
      <c r="L23" s="5" t="str">
        <f t="shared" ref="L23:L24" si="4">K23&amp;"/20"</f>
        <v>5,2/20</v>
      </c>
    </row>
    <row r="24" spans="1:17">
      <c r="A24" s="8"/>
      <c r="B24" s="16" t="s">
        <v>16</v>
      </c>
      <c r="C24" s="3"/>
      <c r="D24" s="3"/>
      <c r="E24" s="3"/>
      <c r="F24" s="3"/>
      <c r="G24" s="3"/>
      <c r="H24" s="3"/>
      <c r="I24" s="28">
        <v>13</v>
      </c>
      <c r="J24" s="17">
        <f>I24</f>
        <v>13</v>
      </c>
      <c r="K24" s="17">
        <f>J24*20/50</f>
        <v>5.2</v>
      </c>
      <c r="L24" s="5" t="str">
        <f t="shared" si="4"/>
        <v>5,2/20</v>
      </c>
    </row>
    <row r="25" spans="1:17">
      <c r="A25" s="8" t="s">
        <v>18</v>
      </c>
      <c r="B25" s="3"/>
      <c r="C25" s="3"/>
      <c r="D25" s="3"/>
      <c r="E25" s="3"/>
      <c r="F25" s="3"/>
      <c r="G25" s="3"/>
      <c r="H25" s="3"/>
      <c r="I25" s="3"/>
      <c r="J25" s="17"/>
      <c r="K25" s="17"/>
      <c r="L25" s="5"/>
    </row>
    <row r="26" spans="1:17" ht="15.75" thickBot="1">
      <c r="A26" s="8" t="s">
        <v>21</v>
      </c>
      <c r="B26" s="3"/>
      <c r="C26" s="3"/>
      <c r="D26" s="3"/>
      <c r="E26" s="3"/>
      <c r="F26" s="3"/>
      <c r="G26" s="3"/>
      <c r="H26" s="3"/>
      <c r="I26" s="3"/>
      <c r="J26" s="17"/>
      <c r="K26" s="17"/>
      <c r="L26" s="5"/>
    </row>
    <row r="27" spans="1:17">
      <c r="A27" s="8"/>
      <c r="B27" s="16" t="s">
        <v>19</v>
      </c>
      <c r="C27" s="3"/>
      <c r="D27" s="3"/>
      <c r="E27" s="3"/>
      <c r="F27" s="3"/>
      <c r="G27" s="3"/>
      <c r="H27" s="3"/>
      <c r="I27" s="28">
        <v>13</v>
      </c>
      <c r="J27" s="17">
        <f>I27</f>
        <v>13</v>
      </c>
      <c r="K27" s="17">
        <f>J27*20/50</f>
        <v>5.2</v>
      </c>
      <c r="L27" s="5" t="str">
        <f t="shared" ref="L27:L28" si="5">K27&amp;"/20"</f>
        <v>5,2/20</v>
      </c>
      <c r="N27" s="22" t="s">
        <v>32</v>
      </c>
      <c r="O27" s="23">
        <f>J32+J19+J14+Q15</f>
        <v>351</v>
      </c>
    </row>
    <row r="28" spans="1:17">
      <c r="A28" s="8"/>
      <c r="B28" s="16" t="s">
        <v>20</v>
      </c>
      <c r="C28" s="3"/>
      <c r="D28" s="3"/>
      <c r="E28" s="3"/>
      <c r="F28" s="3"/>
      <c r="G28" s="3"/>
      <c r="H28" s="3"/>
      <c r="I28" s="28">
        <v>5</v>
      </c>
      <c r="J28" s="17">
        <f>I28</f>
        <v>5</v>
      </c>
      <c r="K28" s="17">
        <f>J28*20/20</f>
        <v>5</v>
      </c>
      <c r="L28" s="5" t="str">
        <f t="shared" si="5"/>
        <v>5/20</v>
      </c>
      <c r="N28" s="24" t="s">
        <v>30</v>
      </c>
      <c r="O28" s="25" t="str">
        <f>IF(O27&lt;=700,                 ROUND(O27*20/700,1)&amp;"/20", "20/20"          )</f>
        <v>10/20</v>
      </c>
    </row>
    <row r="29" spans="1:17" ht="15.75" thickBot="1">
      <c r="A29" s="8" t="s">
        <v>22</v>
      </c>
      <c r="B29" s="3"/>
      <c r="C29" s="3"/>
      <c r="D29" s="3"/>
      <c r="E29" s="3"/>
      <c r="F29" s="3"/>
      <c r="G29" s="3"/>
      <c r="H29" s="3"/>
      <c r="I29" s="3"/>
      <c r="J29" s="17"/>
      <c r="K29" s="17"/>
      <c r="L29" s="5"/>
      <c r="N29" s="24"/>
      <c r="O29" s="25"/>
    </row>
    <row r="30" spans="1:17" ht="15.75" thickBot="1">
      <c r="A30" s="2"/>
      <c r="B30" s="16" t="s">
        <v>23</v>
      </c>
      <c r="C30" s="3"/>
      <c r="D30" s="3"/>
      <c r="E30" s="3"/>
      <c r="F30" s="3"/>
      <c r="G30" s="3"/>
      <c r="H30" s="3"/>
      <c r="I30" s="28">
        <v>1</v>
      </c>
      <c r="J30" s="17">
        <f>I30</f>
        <v>1</v>
      </c>
      <c r="K30" s="17">
        <f>J30*20/10</f>
        <v>2</v>
      </c>
      <c r="L30" s="5" t="str">
        <f t="shared" ref="L30:L31" si="6">K30&amp;"/20"</f>
        <v>2/20</v>
      </c>
      <c r="N30" s="26" t="s">
        <v>31</v>
      </c>
      <c r="O30" s="27" t="str">
        <f>IF(O27&gt;=560,"reçu mention TB",IF(O27&gt;=490,"reçu mention B",IF(O27&gt;=420,"reçu mention AB",IF(O27&gt;=350,"reçu sans mention","recalé" )  )                                                    )                                                                  )</f>
        <v>reçu sans mention</v>
      </c>
    </row>
    <row r="31" spans="1:17" ht="15.75" thickBot="1">
      <c r="A31" s="2"/>
      <c r="B31" s="16" t="s">
        <v>24</v>
      </c>
      <c r="C31" s="3"/>
      <c r="D31" s="3"/>
      <c r="E31" s="3"/>
      <c r="F31" s="3"/>
      <c r="G31" s="3"/>
      <c r="H31" s="3"/>
      <c r="I31" s="28">
        <v>5</v>
      </c>
      <c r="J31" s="17">
        <f>I31</f>
        <v>5</v>
      </c>
      <c r="K31" s="17">
        <f>J31*20/20</f>
        <v>5</v>
      </c>
      <c r="L31" s="5" t="str">
        <f t="shared" si="6"/>
        <v>5/20</v>
      </c>
    </row>
    <row r="32" spans="1:17" ht="21.75" thickBot="1">
      <c r="A32" s="15"/>
      <c r="B32" s="7"/>
      <c r="C32" s="7"/>
      <c r="D32" s="7"/>
      <c r="E32" s="7"/>
      <c r="F32" s="33" t="s">
        <v>33</v>
      </c>
      <c r="G32" s="33"/>
      <c r="H32" s="33"/>
      <c r="I32" s="7"/>
      <c r="J32" s="14">
        <f>SUM(J23:J31)</f>
        <v>50</v>
      </c>
      <c r="K32" s="18"/>
      <c r="L32" s="19"/>
    </row>
    <row r="33" spans="1:12" ht="15.75" thickBot="1"/>
    <row r="34" spans="1:12" ht="21">
      <c r="A34" s="30" t="s">
        <v>34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>
      <c r="A35" s="10"/>
      <c r="C35" s="3"/>
      <c r="D35" s="3"/>
      <c r="E35" s="3"/>
      <c r="F35" s="3"/>
      <c r="G35" s="3"/>
      <c r="H35" s="3"/>
      <c r="I35" s="3"/>
      <c r="J35" s="17"/>
      <c r="K35" s="17"/>
      <c r="L35" s="5"/>
    </row>
    <row r="36" spans="1:12" ht="15.75" thickBot="1">
      <c r="A36" s="10"/>
      <c r="B36" s="21" t="s">
        <v>35</v>
      </c>
      <c r="C36" s="3"/>
      <c r="D36" s="3"/>
      <c r="E36" s="3"/>
      <c r="F36" s="3"/>
      <c r="G36" s="3"/>
      <c r="H36" s="3"/>
      <c r="I36" s="28">
        <v>0</v>
      </c>
      <c r="J36" s="17">
        <f>I36</f>
        <v>0</v>
      </c>
      <c r="K36" s="17">
        <f>J36</f>
        <v>0</v>
      </c>
      <c r="L36" s="5" t="str">
        <f t="shared" ref="L36" si="7">K36&amp;"/20"</f>
        <v>0/20</v>
      </c>
    </row>
    <row r="37" spans="1:12" ht="24" thickBot="1">
      <c r="A37" s="6"/>
      <c r="B37" s="7"/>
      <c r="C37" s="7"/>
      <c r="D37" s="7"/>
      <c r="E37" s="7"/>
      <c r="F37" s="33" t="s">
        <v>33</v>
      </c>
      <c r="G37" s="33"/>
      <c r="H37" s="33"/>
      <c r="I37" s="7"/>
      <c r="J37" s="14">
        <f>SUM(J36)</f>
        <v>0</v>
      </c>
      <c r="K37" s="20"/>
      <c r="L37" s="19"/>
    </row>
    <row r="105" spans="9:9">
      <c r="I105">
        <v>1</v>
      </c>
    </row>
  </sheetData>
  <sheetProtection password="F4C8" sheet="1" objects="1" scenarios="1" selectLockedCells="1" selectUnlockedCells="1"/>
  <mergeCells count="9">
    <mergeCell ref="A34:L34"/>
    <mergeCell ref="F37:H37"/>
    <mergeCell ref="A1:S1"/>
    <mergeCell ref="F32:H32"/>
    <mergeCell ref="A3:L3"/>
    <mergeCell ref="A16:L16"/>
    <mergeCell ref="A21:L21"/>
    <mergeCell ref="F14:H14"/>
    <mergeCell ref="F19:H1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menierb</cp:lastModifiedBy>
  <dcterms:created xsi:type="dcterms:W3CDTF">2016-11-30T11:34:39Z</dcterms:created>
  <dcterms:modified xsi:type="dcterms:W3CDTF">2016-12-18T10:54:16Z</dcterms:modified>
</cp:coreProperties>
</file>